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U:\Finance\Userarea\ACCESS\Personal Area\Sam\NPP7\"/>
    </mc:Choice>
  </mc:AlternateContent>
  <xr:revisionPtr revIDLastSave="0" documentId="14_{929015B1-76E9-49EA-AD3F-7F821AF3528F}" xr6:coauthVersionLast="47" xr6:coauthVersionMax="47" xr10:uidLastSave="{00000000-0000-0000-0000-000000000000}"/>
  <bookViews>
    <workbookView xWindow="-110" yWindow="-110" windowWidth="19420" windowHeight="10420" activeTab="2" xr2:uid="{00000000-000D-0000-FFFF-FFFF00000000}"/>
  </bookViews>
  <sheets>
    <sheet name="Guidance Notes" sheetId="4" r:id="rId1"/>
    <sheet name="Key Contacts" sheetId="7" r:id="rId2"/>
    <sheet name="Form for completion" sheetId="1" r:id="rId3"/>
    <sheet name="part-time income" sheetId="6" state="hidden" r:id="rId4"/>
    <sheet name="rates and costs" sheetId="5" state="hidden" r:id="rId5"/>
  </sheets>
  <externalReferences>
    <externalReference r:id="rId6"/>
    <externalReference r:id="rId7"/>
  </externalReferences>
  <definedNames>
    <definedName name="DENINTAR">'[1]A Summary'!$L$32</definedName>
    <definedName name="DENINTAR_ISOV">'[1]A Summary'!$L$33</definedName>
    <definedName name="DENINTAR_ISOV2">'[1]A Summary'!$L$39</definedName>
    <definedName name="DENINTAR2">'[1]A Summary'!$L$38</definedName>
    <definedName name="MEDINTAR">'[1]A Summary'!$L$30</definedName>
    <definedName name="MEDINTAR_ISOV">'[1]A Summary'!$L$31</definedName>
    <definedName name="MEDINTAR_ISOV2">'[1]A Summary'!$L$37</definedName>
    <definedName name="MEDINTAR2">'[1]A Summary'!$L$36</definedName>
    <definedName name="PRORATA">'[1]A Summary'!$N$2</definedName>
    <definedName name="PROVIDER">'[1]A Summary'!$K$2</definedName>
    <definedName name="SPSECTORFLAG">'[1]A Summary'!$M$2</definedName>
    <definedName name="UKPRN">'[1]A Summary'!$L$2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 l="1"/>
  <c r="AA73" i="1"/>
  <c r="Z73" i="1"/>
  <c r="Y73" i="1"/>
  <c r="X73" i="1"/>
  <c r="W73" i="1"/>
  <c r="V73" i="1"/>
  <c r="U73" i="1"/>
  <c r="AA71" i="1"/>
  <c r="Z71" i="1"/>
  <c r="Y71" i="1"/>
  <c r="X71" i="1"/>
  <c r="W71" i="1"/>
  <c r="V71" i="1"/>
  <c r="U71" i="1"/>
  <c r="AA70" i="1"/>
  <c r="Z70" i="1"/>
  <c r="Y70" i="1"/>
  <c r="X70" i="1"/>
  <c r="W70" i="1"/>
  <c r="V70" i="1"/>
  <c r="U70" i="1"/>
  <c r="AA68" i="1"/>
  <c r="Z68" i="1"/>
  <c r="Y68" i="1"/>
  <c r="X68" i="1"/>
  <c r="W68" i="1"/>
  <c r="V68" i="1"/>
  <c r="U68" i="1"/>
  <c r="AA66" i="1"/>
  <c r="Z66" i="1"/>
  <c r="Y66" i="1"/>
  <c r="X66" i="1"/>
  <c r="W66" i="1"/>
  <c r="V66" i="1"/>
  <c r="U66" i="1"/>
  <c r="AA64" i="1"/>
  <c r="Z64" i="1"/>
  <c r="Y64" i="1"/>
  <c r="X64" i="1"/>
  <c r="W64" i="1"/>
  <c r="V64" i="1"/>
  <c r="U64" i="1"/>
  <c r="AA62" i="1"/>
  <c r="Z62" i="1"/>
  <c r="Y62" i="1"/>
  <c r="X62" i="1"/>
  <c r="W62" i="1"/>
  <c r="V62" i="1"/>
  <c r="U62" i="1"/>
  <c r="AA61" i="1"/>
  <c r="Z61" i="1"/>
  <c r="Y61" i="1"/>
  <c r="X61" i="1"/>
  <c r="W61" i="1"/>
  <c r="V61" i="1"/>
  <c r="U61" i="1"/>
  <c r="AA60" i="1"/>
  <c r="Z60" i="1"/>
  <c r="Y60" i="1"/>
  <c r="X60" i="1"/>
  <c r="W60" i="1"/>
  <c r="V60" i="1"/>
  <c r="U60" i="1"/>
  <c r="AA59" i="1"/>
  <c r="Z59" i="1"/>
  <c r="Y59" i="1"/>
  <c r="X59" i="1"/>
  <c r="W59" i="1"/>
  <c r="V59" i="1"/>
  <c r="U59" i="1"/>
  <c r="AA58" i="1"/>
  <c r="Z58" i="1"/>
  <c r="Y58" i="1"/>
  <c r="X58" i="1"/>
  <c r="W58" i="1"/>
  <c r="V58" i="1"/>
  <c r="U58" i="1"/>
  <c r="S76" i="1"/>
  <c r="R76" i="1"/>
  <c r="Q76" i="1"/>
  <c r="P76" i="1"/>
  <c r="O76" i="1"/>
  <c r="N76" i="1"/>
  <c r="M76" i="1"/>
  <c r="K76" i="1"/>
  <c r="J76" i="1"/>
  <c r="I76" i="1"/>
  <c r="H76" i="1"/>
  <c r="G76" i="1"/>
  <c r="F76" i="1"/>
  <c r="E76" i="1"/>
  <c r="C52" i="1"/>
  <c r="C51" i="1"/>
  <c r="C50" i="1"/>
  <c r="C49" i="1"/>
  <c r="C48" i="1"/>
  <c r="C47" i="1"/>
  <c r="C46" i="1"/>
  <c r="C45" i="1"/>
  <c r="C44" i="1"/>
  <c r="C42" i="1"/>
  <c r="C41" i="1"/>
  <c r="C40" i="1"/>
  <c r="C39" i="1"/>
  <c r="C38" i="1"/>
  <c r="C37" i="1"/>
  <c r="J34" i="5"/>
  <c r="F34" i="5"/>
  <c r="J33" i="5"/>
  <c r="F33" i="5"/>
  <c r="J32" i="5"/>
  <c r="F32" i="5"/>
  <c r="J31" i="5"/>
  <c r="F31" i="5"/>
  <c r="J30" i="5"/>
  <c r="F30" i="5"/>
  <c r="J29" i="5"/>
  <c r="F29" i="5"/>
  <c r="H27" i="5"/>
  <c r="D27" i="5"/>
  <c r="C32" i="5"/>
  <c r="C30" i="5"/>
  <c r="C23" i="5"/>
  <c r="C21" i="5"/>
  <c r="C17" i="5"/>
  <c r="B15" i="5"/>
  <c r="C31" i="5" s="1"/>
  <c r="J2" i="1"/>
  <c r="X76" i="1" l="1"/>
  <c r="AA76" i="1"/>
  <c r="Y76" i="1"/>
  <c r="Z76" i="1"/>
  <c r="W76" i="1"/>
  <c r="U76" i="1"/>
  <c r="V76" i="1"/>
  <c r="B17" i="5"/>
  <c r="J17" i="5" s="1"/>
  <c r="B18" i="5"/>
  <c r="J18" i="5" s="1"/>
  <c r="C18" i="5"/>
  <c r="B21" i="5"/>
  <c r="F21" i="5" s="1"/>
  <c r="C19" i="5"/>
  <c r="B23" i="5"/>
  <c r="F23" i="5" s="1"/>
  <c r="C20" i="5"/>
  <c r="B25" i="5"/>
  <c r="B24" i="5"/>
  <c r="J24" i="5" s="1"/>
  <c r="C33" i="5"/>
  <c r="B19" i="5"/>
  <c r="J19" i="5" s="1"/>
  <c r="C22" i="5"/>
  <c r="B20" i="5"/>
  <c r="J20" i="5" s="1"/>
  <c r="C29" i="5"/>
  <c r="C24" i="5"/>
  <c r="B22" i="5"/>
  <c r="J22" i="5" s="1"/>
  <c r="F19" i="5"/>
  <c r="F18" i="5" l="1"/>
  <c r="J23" i="5"/>
  <c r="F24" i="5"/>
  <c r="F17" i="5"/>
  <c r="J25" i="5"/>
  <c r="F25" i="5"/>
  <c r="J21" i="5"/>
  <c r="F22" i="5"/>
  <c r="F20" i="5"/>
  <c r="C13" i="5" l="1"/>
  <c r="C12" i="5"/>
  <c r="C11" i="5"/>
  <c r="C10" i="5"/>
  <c r="C9" i="5"/>
  <c r="C6" i="5"/>
  <c r="C5" i="5"/>
  <c r="C4" i="5"/>
  <c r="J3" i="1" s="1"/>
  <c r="C3" i="5"/>
  <c r="AA4" i="1" l="1"/>
  <c r="U11" i="1"/>
  <c r="I11" i="1"/>
  <c r="M10" i="6" l="1"/>
  <c r="K10" i="6"/>
  <c r="I10" i="6"/>
  <c r="Z4" i="6"/>
  <c r="Y4" i="6"/>
  <c r="X4" i="6"/>
  <c r="W4" i="6"/>
  <c r="AA9" i="6" s="1"/>
  <c r="J2" i="6"/>
  <c r="L10" i="6" s="1"/>
  <c r="J1" i="6"/>
  <c r="N10" i="6" l="1"/>
  <c r="W5" i="6"/>
  <c r="X5" i="6" s="1"/>
  <c r="Y5" i="6" s="1"/>
  <c r="Z5" i="6" s="1"/>
  <c r="X6" i="6"/>
  <c r="Y6" i="6" s="1"/>
  <c r="Z6" i="6" s="1"/>
  <c r="AA6" i="6" s="1"/>
  <c r="Y7" i="6"/>
  <c r="Z7" i="6" s="1"/>
  <c r="AA7" i="6" s="1"/>
  <c r="K7" i="6"/>
  <c r="I11" i="6"/>
  <c r="K8" i="6"/>
  <c r="L6" i="6"/>
  <c r="L7" i="6"/>
  <c r="L9" i="6"/>
  <c r="L8" i="6"/>
  <c r="L5" i="6"/>
  <c r="K9" i="6"/>
  <c r="K6" i="6"/>
  <c r="Z8" i="6"/>
  <c r="AA8" i="6" s="1"/>
  <c r="K5" i="6"/>
  <c r="AA31" i="1"/>
  <c r="Z31" i="1"/>
  <c r="Y31" i="1"/>
  <c r="X31" i="1"/>
  <c r="W31" i="1"/>
  <c r="V31" i="1"/>
  <c r="U31" i="1"/>
  <c r="AA30" i="1"/>
  <c r="Z30" i="1"/>
  <c r="Y30" i="1"/>
  <c r="X30" i="1"/>
  <c r="W30" i="1"/>
  <c r="V30" i="1"/>
  <c r="U30" i="1"/>
  <c r="AA29" i="1"/>
  <c r="Z29" i="1"/>
  <c r="Y29" i="1"/>
  <c r="X29" i="1"/>
  <c r="W29" i="1"/>
  <c r="V29" i="1"/>
  <c r="U29" i="1"/>
  <c r="AA28" i="1"/>
  <c r="Z28" i="1"/>
  <c r="Y28" i="1"/>
  <c r="X28" i="1"/>
  <c r="W28" i="1"/>
  <c r="V28" i="1"/>
  <c r="U28" i="1"/>
  <c r="AA27" i="1"/>
  <c r="Z27" i="1"/>
  <c r="Y27" i="1"/>
  <c r="X27" i="1"/>
  <c r="W27" i="1"/>
  <c r="V27" i="1"/>
  <c r="U27" i="1"/>
  <c r="AA26" i="1"/>
  <c r="Z26" i="1"/>
  <c r="Y26" i="1"/>
  <c r="X26" i="1"/>
  <c r="W26" i="1"/>
  <c r="V26" i="1"/>
  <c r="U26" i="1"/>
  <c r="AA25" i="1"/>
  <c r="Z25" i="1"/>
  <c r="Y25" i="1"/>
  <c r="X25" i="1"/>
  <c r="W25" i="1"/>
  <c r="V25" i="1"/>
  <c r="U25" i="1"/>
  <c r="AA24" i="1"/>
  <c r="Z24" i="1"/>
  <c r="Y24" i="1"/>
  <c r="X24" i="1"/>
  <c r="W24" i="1"/>
  <c r="V24" i="1"/>
  <c r="U24" i="1"/>
  <c r="AA23" i="1"/>
  <c r="Z23" i="1"/>
  <c r="Y23" i="1"/>
  <c r="X23" i="1"/>
  <c r="W23" i="1"/>
  <c r="V23" i="1"/>
  <c r="U23" i="1"/>
  <c r="U17" i="1"/>
  <c r="V17" i="1"/>
  <c r="W17" i="1"/>
  <c r="X17" i="1"/>
  <c r="Y17" i="1"/>
  <c r="Z17" i="1"/>
  <c r="AA17" i="1"/>
  <c r="U18" i="1"/>
  <c r="V18" i="1"/>
  <c r="W18" i="1"/>
  <c r="X18" i="1"/>
  <c r="Y18" i="1"/>
  <c r="Z18" i="1"/>
  <c r="AA18" i="1"/>
  <c r="U19" i="1"/>
  <c r="V19" i="1"/>
  <c r="W19" i="1"/>
  <c r="X19" i="1"/>
  <c r="Y19" i="1"/>
  <c r="Z19" i="1"/>
  <c r="AA19" i="1"/>
  <c r="U20" i="1"/>
  <c r="V20" i="1"/>
  <c r="W20" i="1"/>
  <c r="X20" i="1"/>
  <c r="Y20" i="1"/>
  <c r="Z20" i="1"/>
  <c r="AA20" i="1"/>
  <c r="U21" i="1"/>
  <c r="V21" i="1"/>
  <c r="W21" i="1"/>
  <c r="X21" i="1"/>
  <c r="Y21" i="1"/>
  <c r="Z21" i="1"/>
  <c r="AA21" i="1"/>
  <c r="V16" i="1"/>
  <c r="W16" i="1"/>
  <c r="X16" i="1"/>
  <c r="Y16" i="1"/>
  <c r="Z16" i="1"/>
  <c r="AA16" i="1"/>
  <c r="U16" i="1"/>
  <c r="S33" i="1"/>
  <c r="R33" i="1"/>
  <c r="Q33" i="1"/>
  <c r="P33" i="1"/>
  <c r="O33" i="1"/>
  <c r="N33" i="1"/>
  <c r="M33" i="1"/>
  <c r="N5" i="6" l="1"/>
  <c r="V12" i="6" s="1"/>
  <c r="N6" i="6"/>
  <c r="N9" i="6"/>
  <c r="N8" i="6"/>
  <c r="N7" i="6"/>
  <c r="AA33" i="1"/>
  <c r="W33" i="1"/>
  <c r="X33" i="1"/>
  <c r="Z33" i="1"/>
  <c r="V33" i="1"/>
  <c r="Y33" i="1"/>
  <c r="U33" i="1"/>
  <c r="X12" i="6" l="1"/>
  <c r="W12" i="6"/>
  <c r="Y12" i="6"/>
  <c r="AA12" i="6"/>
  <c r="Z12" i="6"/>
  <c r="E33" i="1"/>
  <c r="K11" i="1" l="1"/>
  <c r="K10" i="1" s="1"/>
  <c r="E38" i="1" l="1"/>
  <c r="Q38" i="1"/>
  <c r="R38" i="1"/>
  <c r="S38" i="1"/>
  <c r="O38" i="1"/>
  <c r="M38" i="1"/>
  <c r="N38" i="1"/>
  <c r="P38" i="1"/>
  <c r="E51" i="1"/>
  <c r="O51" i="1"/>
  <c r="N51" i="1"/>
  <c r="M51" i="1"/>
  <c r="Q51" i="1"/>
  <c r="S51" i="1"/>
  <c r="R51" i="1"/>
  <c r="P51" i="1"/>
  <c r="E40" i="1"/>
  <c r="S40" i="1"/>
  <c r="Q40" i="1"/>
  <c r="M40" i="1"/>
  <c r="N40" i="1"/>
  <c r="O40" i="1"/>
  <c r="P40" i="1"/>
  <c r="R40" i="1"/>
  <c r="E39" i="1"/>
  <c r="R39" i="1"/>
  <c r="S39" i="1"/>
  <c r="M39" i="1"/>
  <c r="N39" i="1"/>
  <c r="O39" i="1"/>
  <c r="Q39" i="1"/>
  <c r="P39" i="1"/>
  <c r="E41" i="1"/>
  <c r="M41" i="1"/>
  <c r="N41" i="1"/>
  <c r="O41" i="1"/>
  <c r="P41" i="1"/>
  <c r="Q41" i="1"/>
  <c r="R41" i="1"/>
  <c r="S41" i="1"/>
  <c r="E47" i="1"/>
  <c r="S47" i="1"/>
  <c r="R47" i="1"/>
  <c r="Q47" i="1"/>
  <c r="P47" i="1"/>
  <c r="O47" i="1"/>
  <c r="N47" i="1"/>
  <c r="M47" i="1"/>
  <c r="U47" i="1" s="1"/>
  <c r="E45" i="1"/>
  <c r="Q45" i="1"/>
  <c r="P45" i="1"/>
  <c r="S45" i="1"/>
  <c r="O45" i="1"/>
  <c r="N45" i="1"/>
  <c r="M45" i="1"/>
  <c r="R45" i="1"/>
  <c r="E46" i="1"/>
  <c r="R46" i="1"/>
  <c r="Q46" i="1"/>
  <c r="P46" i="1"/>
  <c r="O46" i="1"/>
  <c r="N46" i="1"/>
  <c r="M46" i="1"/>
  <c r="S46" i="1"/>
  <c r="E48" i="1"/>
  <c r="S48" i="1"/>
  <c r="N48" i="1"/>
  <c r="R48" i="1"/>
  <c r="Q48" i="1"/>
  <c r="P48" i="1"/>
  <c r="O48" i="1"/>
  <c r="M48" i="1"/>
  <c r="U48" i="1" s="1"/>
  <c r="E49" i="1"/>
  <c r="M49" i="1"/>
  <c r="S49" i="1"/>
  <c r="R49" i="1"/>
  <c r="Q49" i="1"/>
  <c r="O49" i="1"/>
  <c r="P49" i="1"/>
  <c r="N49" i="1"/>
  <c r="R37" i="1"/>
  <c r="Q37" i="1"/>
  <c r="P37" i="1"/>
  <c r="O37" i="1"/>
  <c r="J37" i="1"/>
  <c r="N37" i="1"/>
  <c r="M37" i="1"/>
  <c r="S37" i="1"/>
  <c r="E52" i="1"/>
  <c r="P52" i="1"/>
  <c r="O52" i="1"/>
  <c r="N52" i="1"/>
  <c r="M52" i="1"/>
  <c r="R52" i="1"/>
  <c r="S52" i="1"/>
  <c r="Q52" i="1"/>
  <c r="E44" i="1"/>
  <c r="P44" i="1"/>
  <c r="O44" i="1"/>
  <c r="N44" i="1"/>
  <c r="M44" i="1"/>
  <c r="U44" i="1" s="1"/>
  <c r="S44" i="1"/>
  <c r="R44" i="1"/>
  <c r="Q44" i="1"/>
  <c r="E42" i="1"/>
  <c r="M42" i="1"/>
  <c r="S42" i="1"/>
  <c r="N42" i="1"/>
  <c r="O42" i="1"/>
  <c r="P42" i="1"/>
  <c r="Q42" i="1"/>
  <c r="R42" i="1"/>
  <c r="E50" i="1"/>
  <c r="N50" i="1"/>
  <c r="M50" i="1"/>
  <c r="S50" i="1"/>
  <c r="R50" i="1"/>
  <c r="Q50" i="1"/>
  <c r="P50" i="1"/>
  <c r="O50" i="1"/>
  <c r="E37" i="1"/>
  <c r="E56" i="1" s="1"/>
  <c r="E79" i="1" s="1"/>
  <c r="F37" i="1"/>
  <c r="L11" i="1"/>
  <c r="L10" i="1" s="1"/>
  <c r="N10" i="1" s="1"/>
  <c r="X4" i="1"/>
  <c r="Y4" i="1"/>
  <c r="Z4" i="1"/>
  <c r="W4" i="1"/>
  <c r="W5" i="1" s="1"/>
  <c r="U38" i="1" l="1"/>
  <c r="U52" i="1"/>
  <c r="U46" i="1"/>
  <c r="U39" i="1"/>
  <c r="U50" i="1"/>
  <c r="U42" i="1"/>
  <c r="U49" i="1"/>
  <c r="S56" i="1"/>
  <c r="S79" i="1" s="1"/>
  <c r="U45" i="1"/>
  <c r="U40" i="1"/>
  <c r="U51" i="1"/>
  <c r="U41" i="1"/>
  <c r="M56" i="1"/>
  <c r="M79" i="1" s="1"/>
  <c r="N56" i="1"/>
  <c r="N79" i="1" s="1"/>
  <c r="P56" i="1"/>
  <c r="P79" i="1" s="1"/>
  <c r="Q56" i="1"/>
  <c r="Q79" i="1" s="1"/>
  <c r="O56" i="1"/>
  <c r="O79" i="1" s="1"/>
  <c r="R56" i="1"/>
  <c r="R79" i="1" s="1"/>
  <c r="Z37" i="1"/>
  <c r="U37" i="1"/>
  <c r="V37" i="1"/>
  <c r="K33" i="1"/>
  <c r="J33" i="1"/>
  <c r="I33" i="1"/>
  <c r="H33" i="1"/>
  <c r="G33" i="1"/>
  <c r="F33" i="1"/>
  <c r="U56" i="1" l="1"/>
  <c r="U79" i="1" s="1"/>
  <c r="U81" i="1" s="1"/>
  <c r="U84" i="1" s="1"/>
  <c r="K5" i="1"/>
  <c r="K7" i="1"/>
  <c r="K6" i="1"/>
  <c r="K8" i="1"/>
  <c r="K9" i="1"/>
  <c r="I12" i="1"/>
  <c r="L5" i="1"/>
  <c r="N11" i="1"/>
  <c r="AA9" i="1"/>
  <c r="Z8" i="1"/>
  <c r="AA8" i="1" s="1"/>
  <c r="Y7" i="1"/>
  <c r="Z7" i="1" s="1"/>
  <c r="AA7" i="1" s="1"/>
  <c r="X6" i="1"/>
  <c r="N5" i="1" l="1"/>
  <c r="J45" i="1"/>
  <c r="Z45" i="1" s="1"/>
  <c r="H45" i="1"/>
  <c r="X45" i="1" s="1"/>
  <c r="I45" i="1"/>
  <c r="Y45" i="1" s="1"/>
  <c r="K45" i="1"/>
  <c r="AA45" i="1" s="1"/>
  <c r="F45" i="1"/>
  <c r="V45" i="1" s="1"/>
  <c r="G45" i="1"/>
  <c r="W45" i="1" s="1"/>
  <c r="H37" i="1"/>
  <c r="X37" i="1" s="1"/>
  <c r="K37" i="1"/>
  <c r="AA37" i="1" s="1"/>
  <c r="I37" i="1"/>
  <c r="Y37" i="1" s="1"/>
  <c r="G37" i="1"/>
  <c r="W37" i="1" s="1"/>
  <c r="K41" i="1"/>
  <c r="AA41" i="1" s="1"/>
  <c r="G41" i="1"/>
  <c r="W41" i="1" s="1"/>
  <c r="H41" i="1"/>
  <c r="X41" i="1" s="1"/>
  <c r="I41" i="1"/>
  <c r="Y41" i="1" s="1"/>
  <c r="F41" i="1"/>
  <c r="V41" i="1" s="1"/>
  <c r="J41" i="1"/>
  <c r="Z41" i="1" s="1"/>
  <c r="H50" i="1"/>
  <c r="X50" i="1" s="1"/>
  <c r="I50" i="1"/>
  <c r="Y50" i="1" s="1"/>
  <c r="F50" i="1"/>
  <c r="V50" i="1" s="1"/>
  <c r="J50" i="1"/>
  <c r="Z50" i="1" s="1"/>
  <c r="K50" i="1"/>
  <c r="AA50" i="1" s="1"/>
  <c r="G50" i="1"/>
  <c r="W50" i="1" s="1"/>
  <c r="J42" i="1"/>
  <c r="Z42" i="1" s="1"/>
  <c r="G42" i="1"/>
  <c r="W42" i="1" s="1"/>
  <c r="K42" i="1"/>
  <c r="AA42" i="1" s="1"/>
  <c r="H42" i="1"/>
  <c r="X42" i="1" s="1"/>
  <c r="F42" i="1"/>
  <c r="V42" i="1" s="1"/>
  <c r="I42" i="1"/>
  <c r="Y42" i="1" s="1"/>
  <c r="K44" i="1"/>
  <c r="AA44" i="1" s="1"/>
  <c r="H44" i="1"/>
  <c r="X44" i="1" s="1"/>
  <c r="I44" i="1"/>
  <c r="Y44" i="1" s="1"/>
  <c r="F44" i="1"/>
  <c r="V44" i="1" s="1"/>
  <c r="J44" i="1"/>
  <c r="Z44" i="1" s="1"/>
  <c r="G44" i="1"/>
  <c r="W44" i="1" s="1"/>
  <c r="H48" i="1"/>
  <c r="X48" i="1" s="1"/>
  <c r="I48" i="1"/>
  <c r="Y48" i="1" s="1"/>
  <c r="F48" i="1"/>
  <c r="V48" i="1" s="1"/>
  <c r="K48" i="1"/>
  <c r="AA48" i="1" s="1"/>
  <c r="J48" i="1"/>
  <c r="Z48" i="1" s="1"/>
  <c r="G48" i="1"/>
  <c r="W48" i="1" s="1"/>
  <c r="H52" i="1"/>
  <c r="X52" i="1" s="1"/>
  <c r="K52" i="1"/>
  <c r="AA52" i="1" s="1"/>
  <c r="J52" i="1"/>
  <c r="Z52" i="1" s="1"/>
  <c r="G52" i="1"/>
  <c r="W52" i="1" s="1"/>
  <c r="I52" i="1"/>
  <c r="Y52" i="1" s="1"/>
  <c r="F52" i="1"/>
  <c r="V52" i="1" s="1"/>
  <c r="J40" i="1"/>
  <c r="Z40" i="1" s="1"/>
  <c r="I40" i="1"/>
  <c r="Y40" i="1" s="1"/>
  <c r="G40" i="1"/>
  <c r="W40" i="1" s="1"/>
  <c r="K40" i="1"/>
  <c r="AA40" i="1" s="1"/>
  <c r="H40" i="1"/>
  <c r="X40" i="1" s="1"/>
  <c r="F40" i="1"/>
  <c r="V40" i="1" s="1"/>
  <c r="X5" i="1"/>
  <c r="G49" i="1"/>
  <c r="W49" i="1" s="1"/>
  <c r="F49" i="1"/>
  <c r="V49" i="1" s="1"/>
  <c r="I49" i="1"/>
  <c r="Y49" i="1" s="1"/>
  <c r="J49" i="1"/>
  <c r="Z49" i="1" s="1"/>
  <c r="H49" i="1"/>
  <c r="X49" i="1" s="1"/>
  <c r="K49" i="1"/>
  <c r="AA49" i="1" s="1"/>
  <c r="J46" i="1"/>
  <c r="Z46" i="1" s="1"/>
  <c r="H46" i="1"/>
  <c r="X46" i="1" s="1"/>
  <c r="K46" i="1"/>
  <c r="AA46" i="1" s="1"/>
  <c r="I46" i="1"/>
  <c r="Y46" i="1" s="1"/>
  <c r="F46" i="1"/>
  <c r="V46" i="1" s="1"/>
  <c r="G46" i="1"/>
  <c r="W46" i="1" s="1"/>
  <c r="G38" i="1"/>
  <c r="W38" i="1" s="1"/>
  <c r="K38" i="1"/>
  <c r="AA38" i="1" s="1"/>
  <c r="H38" i="1"/>
  <c r="X38" i="1" s="1"/>
  <c r="I38" i="1"/>
  <c r="Y38" i="1" s="1"/>
  <c r="J38" i="1"/>
  <c r="Z38" i="1" s="1"/>
  <c r="F38" i="1"/>
  <c r="V38" i="1" s="1"/>
  <c r="J47" i="1"/>
  <c r="Z47" i="1" s="1"/>
  <c r="G47" i="1"/>
  <c r="W47" i="1" s="1"/>
  <c r="I47" i="1"/>
  <c r="Y47" i="1" s="1"/>
  <c r="H47" i="1"/>
  <c r="X47" i="1" s="1"/>
  <c r="K47" i="1"/>
  <c r="AA47" i="1" s="1"/>
  <c r="F47" i="1"/>
  <c r="V47" i="1" s="1"/>
  <c r="G51" i="1"/>
  <c r="W51" i="1" s="1"/>
  <c r="I51" i="1"/>
  <c r="Y51" i="1" s="1"/>
  <c r="J51" i="1"/>
  <c r="Z51" i="1" s="1"/>
  <c r="K51" i="1"/>
  <c r="AA51" i="1" s="1"/>
  <c r="F51" i="1"/>
  <c r="V51" i="1" s="1"/>
  <c r="H51" i="1"/>
  <c r="X51" i="1" s="1"/>
  <c r="J39" i="1"/>
  <c r="Z39" i="1" s="1"/>
  <c r="H39" i="1"/>
  <c r="X39" i="1" s="1"/>
  <c r="I39" i="1"/>
  <c r="Y39" i="1" s="1"/>
  <c r="F39" i="1"/>
  <c r="V39" i="1" s="1"/>
  <c r="K39" i="1"/>
  <c r="AA39" i="1" s="1"/>
  <c r="G39" i="1"/>
  <c r="W39" i="1" s="1"/>
  <c r="Y6" i="1"/>
  <c r="Z6" i="1" s="1"/>
  <c r="AA6" i="1" s="1"/>
  <c r="L9" i="1"/>
  <c r="N9" i="1" s="1"/>
  <c r="L6" i="1"/>
  <c r="N6" i="1" s="1"/>
  <c r="L8" i="1"/>
  <c r="N8" i="1" s="1"/>
  <c r="L7" i="1"/>
  <c r="N7" i="1" s="1"/>
  <c r="X56" i="1" l="1"/>
  <c r="X79" i="1" s="1"/>
  <c r="W56" i="1"/>
  <c r="W79" i="1" s="1"/>
  <c r="Z56" i="1"/>
  <c r="Z79" i="1" s="1"/>
  <c r="AA56" i="1"/>
  <c r="AA79" i="1" s="1"/>
  <c r="V56" i="1"/>
  <c r="V79" i="1" s="1"/>
  <c r="Y56" i="1"/>
  <c r="Y79" i="1" s="1"/>
  <c r="W11" i="1"/>
  <c r="V11" i="1"/>
  <c r="X11" i="1"/>
  <c r="Y5" i="1"/>
  <c r="G56" i="1"/>
  <c r="G79" i="1" s="1"/>
  <c r="J56" i="1"/>
  <c r="J79" i="1" s="1"/>
  <c r="K56" i="1"/>
  <c r="K79" i="1" s="1"/>
  <c r="F56" i="1"/>
  <c r="F79" i="1" s="1"/>
  <c r="H56" i="1"/>
  <c r="H79" i="1" s="1"/>
  <c r="I56" i="1"/>
  <c r="I79" i="1" s="1"/>
  <c r="V81" i="1" l="1"/>
  <c r="V84" i="1" s="1"/>
  <c r="V85" i="1" s="1"/>
  <c r="Y11" i="1"/>
  <c r="Z5" i="1"/>
  <c r="X81" i="1" l="1"/>
  <c r="X82" i="1" s="1"/>
  <c r="Z11" i="1"/>
  <c r="AA5" i="1"/>
  <c r="AA11" i="1" s="1"/>
  <c r="V82" i="1"/>
  <c r="W81" i="1"/>
  <c r="W84" i="1" s="1"/>
  <c r="W85" i="1" s="1"/>
  <c r="W82" i="1" l="1"/>
  <c r="X84" i="1"/>
  <c r="X85" i="1" s="1"/>
  <c r="Y81" i="1" l="1"/>
  <c r="Y82" i="1" s="1"/>
  <c r="Z81" i="1"/>
  <c r="Z82" i="1" s="1"/>
  <c r="Y84" i="1" l="1"/>
  <c r="Y85" i="1" s="1"/>
  <c r="Z84" i="1"/>
  <c r="Z85" i="1" s="1"/>
  <c r="AA81" i="1"/>
  <c r="AA82" i="1" l="1"/>
  <c r="AA84" i="1"/>
  <c r="AA85" i="1" s="1"/>
</calcChain>
</file>

<file path=xl/sharedStrings.xml><?xml version="1.0" encoding="utf-8"?>
<sst xmlns="http://schemas.openxmlformats.org/spreadsheetml/2006/main" count="302" uniqueCount="170">
  <si>
    <t>UG</t>
  </si>
  <si>
    <t>PGT</t>
  </si>
  <si>
    <t>Grade 3</t>
  </si>
  <si>
    <t>Grade 4</t>
  </si>
  <si>
    <t>Grade 5</t>
  </si>
  <si>
    <t>Grade 6</t>
  </si>
  <si>
    <t>Grade 7</t>
  </si>
  <si>
    <t>Grade 8</t>
  </si>
  <si>
    <t>Grade 9</t>
  </si>
  <si>
    <t>Grade 10</t>
  </si>
  <si>
    <t>AC1</t>
  </si>
  <si>
    <t>AC2</t>
  </si>
  <si>
    <t>AC3</t>
  </si>
  <si>
    <t>AC4</t>
  </si>
  <si>
    <t>AC5</t>
  </si>
  <si>
    <t>Year 1</t>
  </si>
  <si>
    <t>Year 2</t>
  </si>
  <si>
    <t>Year 3</t>
  </si>
  <si>
    <t>Year 4</t>
  </si>
  <si>
    <t>Year 5</t>
  </si>
  <si>
    <t>Number of students</t>
  </si>
  <si>
    <t>Income</t>
  </si>
  <si>
    <t>Continuation</t>
  </si>
  <si>
    <t>Levy</t>
  </si>
  <si>
    <t>Total</t>
  </si>
  <si>
    <t>Year 6</t>
  </si>
  <si>
    <t>Cohort year 1</t>
  </si>
  <si>
    <t>Cohort year 2</t>
  </si>
  <si>
    <t>Cohort year 3</t>
  </si>
  <si>
    <t>Cohort year 4</t>
  </si>
  <si>
    <t>Cohort year 5</t>
  </si>
  <si>
    <t>Cohort year 6</t>
  </si>
  <si>
    <t xml:space="preserve">Academic staff </t>
  </si>
  <si>
    <t>Administrative staff</t>
  </si>
  <si>
    <t>Staff inflation</t>
  </si>
  <si>
    <t>Non-pay costs</t>
  </si>
  <si>
    <t>Marketing</t>
  </si>
  <si>
    <t>Other</t>
  </si>
  <si>
    <t>Independent end-point assessment</t>
  </si>
  <si>
    <t>Other costs</t>
  </si>
  <si>
    <t>Do not change any grey cells; if you think a grey cell is inaccurate please contact finance</t>
  </si>
  <si>
    <t>Yellow cells are for you to complete</t>
  </si>
  <si>
    <t>White cells will update automatically; please don't change them</t>
  </si>
  <si>
    <t>Please complete cells using numbers, not words, pound signs etc.</t>
  </si>
  <si>
    <t>The student intake numbers should be completed as headcount rather than as FTE figures</t>
  </si>
  <si>
    <t>Books: this should capture any specific costs which ILS may incur; contact them for an estimate if necessary</t>
  </si>
  <si>
    <t>Please complete the yellow cells with the number of staff members you would need at each grade.</t>
  </si>
  <si>
    <t>Please don't add rows - if you want more than one staff member at a grade, then just enter e.g. 2.5 FTE in the relevant cell</t>
  </si>
  <si>
    <t>Travel, marketing, placements etc: please give your best estimates, and contact other university departments for assistance if necessary</t>
  </si>
  <si>
    <t>A new programme should normally reach financial stability in four years or less</t>
  </si>
  <si>
    <t>Independent end point assessment will update based on student numbers</t>
  </si>
  <si>
    <t>Level</t>
  </si>
  <si>
    <t>Credits per year (must total 360 for UG or 180 for PG)</t>
  </si>
  <si>
    <t>INTERNAL USE ONLY</t>
  </si>
  <si>
    <r>
      <rPr>
        <b/>
        <sz val="22"/>
        <color theme="1"/>
        <rFont val="Calibri"/>
        <family val="2"/>
        <scheme val="minor"/>
      </rPr>
      <t xml:space="preserve">NPP7 Apprentice degree costing
</t>
    </r>
    <r>
      <rPr>
        <b/>
        <sz val="22"/>
        <color rgb="FFFF0000"/>
        <rFont val="Calibri"/>
        <family val="2"/>
      </rPr>
      <t>INTERNAL USE ONLY</t>
    </r>
  </si>
  <si>
    <t>Total levy funding (for whole degree) per student</t>
  </si>
  <si>
    <t>Award title</t>
  </si>
  <si>
    <t>OfS band</t>
  </si>
  <si>
    <t>OfS C2</t>
  </si>
  <si>
    <t>OfS D</t>
  </si>
  <si>
    <t>OfS</t>
  </si>
  <si>
    <t>Placement etc. costs</t>
  </si>
  <si>
    <t>Procurement fee: sometimes charged by public sector bodies as a condition of bids.  Please add here if applicable.</t>
  </si>
  <si>
    <t>Placement etc. costs should be added if this is a condition of the degree.</t>
  </si>
  <si>
    <t>Year 0</t>
  </si>
  <si>
    <t>Other funding per head</t>
  </si>
  <si>
    <t>Year 0 (development year)</t>
  </si>
  <si>
    <t>Professional Statutory and Regulatory Bodies costs should be added if there are any costs needed for students to gain accreditation</t>
  </si>
  <si>
    <t>Please list any staff members who would need to be employed for the programme to be delivered.  Please include all categories of staff - academics, technicians, administrative staff etc. as well as link tutors</t>
  </si>
  <si>
    <t>Faculty</t>
  </si>
  <si>
    <t>In cell I1, select UG or PGT (this template assumes a full degree award; if you have a programme which doesn't lead to a degree, please contact Finance)</t>
  </si>
  <si>
    <t>Fill in cells I5-I9 with the expected pattern of credits a student would study.  This needs to add to 360 credits over the full term of study for an undergraduate degree, or 180 credits for a postgraduate taught degree.</t>
  </si>
  <si>
    <t>Fill cell L2 with the total amount of levy funding available for each student over their whole course of study (not the funding per year).</t>
  </si>
  <si>
    <t>If there are any additional types of funding available, e.g. bursaries, please add the correct amount per student per year in M6-M9</t>
  </si>
  <si>
    <t>OfS banding and credits (cells G1 - N11)</t>
  </si>
  <si>
    <t>Student numbers (cells  S2 - AA12)</t>
  </si>
  <si>
    <t>Staff costs (rows 14-34)</t>
  </si>
  <si>
    <t>A distinction is made between existing resources (staff already employed by the University) and new resource requests (additional staff who would need to be employed)</t>
  </si>
  <si>
    <t>Please note that approval of the costing does not mean that any additional staff costs have been approved.  Increases in staffing still need to be requested and approved via the budget round in the normal manner, and are not guaranteed.</t>
  </si>
  <si>
    <t>Consumables: please complete cell E59, F59, M59 and N59; other years will update in proportion to changes in student numbers</t>
  </si>
  <si>
    <t>As above, approval of the costing does not mean approval of the additional spend.</t>
  </si>
  <si>
    <t>Some categories of spend are omitted from the 'existing resource' category as they are inherently new as a result of the programme.</t>
  </si>
  <si>
    <t>Non-pay and other costs (rows 60-75)</t>
  </si>
  <si>
    <t>Interpretation (rows 80-85)</t>
  </si>
  <si>
    <t>The contribution percentage in row 81 should be above 50% in the final year</t>
  </si>
  <si>
    <t>The cumulative contribution (rows 83 and 84) may be negative in years 1 and 2, but after that should start to show a cumulative surplus</t>
  </si>
  <si>
    <t>If you have filled in the credits as per point 7 above, the continuation rates will populate themselves, and the future numbers of students will update.  If these cells are showing blank, update cells I5 to I9 and it will work.</t>
  </si>
  <si>
    <t>PG Dip Specialist and Community Public Health Nurse Apprenticeships/PG Dip District Nursing Apprenticeship</t>
  </si>
  <si>
    <t>Education, Health and Human Sciences</t>
  </si>
  <si>
    <t>PG Cert</t>
  </si>
  <si>
    <t>UG Dir yr 2</t>
  </si>
  <si>
    <t>UG Dir yr 3</t>
  </si>
  <si>
    <t>Full Name (Print)</t>
  </si>
  <si>
    <t>Date completed</t>
  </si>
  <si>
    <t xml:space="preserve">Programme/Academic Lead  </t>
  </si>
  <si>
    <t>Director of Learning &amp; Teaching</t>
  </si>
  <si>
    <t xml:space="preserve">Faculty Operating Officer </t>
  </si>
  <si>
    <t>Faculty Management Accountant</t>
  </si>
  <si>
    <t>Asst Director of Finance</t>
  </si>
  <si>
    <t>PAC meeting</t>
  </si>
  <si>
    <t>General</t>
  </si>
  <si>
    <t>Please ensure that the Key Contacts tab is completed appropriately</t>
  </si>
  <si>
    <t>Price group</t>
  </si>
  <si>
    <t xml:space="preserve">OfS A </t>
  </si>
  <si>
    <t xml:space="preserve">OfS B </t>
  </si>
  <si>
    <t>OfS C1.1</t>
  </si>
  <si>
    <t xml:space="preserve">OfS C1.2 </t>
  </si>
  <si>
    <t xml:space="preserve">OfS C2 </t>
  </si>
  <si>
    <t>OfS High cost funding subjects</t>
  </si>
  <si>
    <t xml:space="preserve">Total Credits studied </t>
  </si>
  <si>
    <t xml:space="preserve">Support </t>
  </si>
  <si>
    <t>SG3</t>
  </si>
  <si>
    <t>SG4</t>
  </si>
  <si>
    <t>SG5</t>
  </si>
  <si>
    <t>SG6</t>
  </si>
  <si>
    <t>SG7</t>
  </si>
  <si>
    <t>SG8</t>
  </si>
  <si>
    <t>SG9</t>
  </si>
  <si>
    <t>SG10</t>
  </si>
  <si>
    <t>Senior Mangt</t>
  </si>
  <si>
    <t>Basic mid-pt</t>
  </si>
  <si>
    <t>ILW</t>
  </si>
  <si>
    <t>Pay award</t>
  </si>
  <si>
    <t>With ILW 21-22</t>
  </si>
  <si>
    <t>Pension</t>
  </si>
  <si>
    <t>NI</t>
  </si>
  <si>
    <t>No ILW 21-22</t>
  </si>
  <si>
    <t xml:space="preserve">Academic </t>
  </si>
  <si>
    <t>Professorial</t>
  </si>
  <si>
    <t>Engineering &amp; Science</t>
  </si>
  <si>
    <t>Liberal Arts &amp; Sciences</t>
  </si>
  <si>
    <t>Business</t>
  </si>
  <si>
    <t>Education, Health &amp; Human Sciences</t>
  </si>
  <si>
    <t xml:space="preserve">Total Pay </t>
  </si>
  <si>
    <t>Total Costs</t>
  </si>
  <si>
    <t>Existing resource</t>
  </si>
  <si>
    <t>New resource request</t>
  </si>
  <si>
    <t>Overall total</t>
  </si>
  <si>
    <t>Full Yr cost/FTE</t>
  </si>
  <si>
    <t>Total Revenues</t>
  </si>
  <si>
    <t>Teaching/Lab consumables</t>
  </si>
  <si>
    <t>Travel, subsistence, etc</t>
  </si>
  <si>
    <t>Books, etc</t>
  </si>
  <si>
    <t xml:space="preserve">Professional Statutory and Regulatory Bodies </t>
  </si>
  <si>
    <t>Ext Examiners, HPPLs, &amp; other externals</t>
  </si>
  <si>
    <t>Procurement fee (if applicable)</t>
  </si>
  <si>
    <t xml:space="preserve">Total Non-Pay </t>
  </si>
  <si>
    <t>Cumulative contribution</t>
  </si>
  <si>
    <t>Cumulative contribution (%)</t>
  </si>
  <si>
    <t>Annual Contribution (%)</t>
  </si>
  <si>
    <t xml:space="preserve">Annual Contribution </t>
  </si>
  <si>
    <t>Staff - existing resource</t>
  </si>
  <si>
    <t>Staff - new resource request</t>
  </si>
  <si>
    <t>Staff FTE - existing resource</t>
  </si>
  <si>
    <t>Staff FTE - new resource request</t>
  </si>
  <si>
    <t>Staff FTE Total</t>
  </si>
  <si>
    <t>Staff Cost Total</t>
  </si>
  <si>
    <t>Overall Total</t>
  </si>
  <si>
    <t>Credit studied/year (must total 360 for UG or 180 for PGT)</t>
  </si>
  <si>
    <t>Total FTEs</t>
  </si>
  <si>
    <t>Support staff</t>
  </si>
  <si>
    <t xml:space="preserve"> </t>
  </si>
  <si>
    <t>Progression rate</t>
  </si>
  <si>
    <t xml:space="preserve">Degree/Award </t>
  </si>
  <si>
    <t>NPP7a Form</t>
  </si>
  <si>
    <t>Prior steps before submitting to Programme Approval Committee</t>
  </si>
  <si>
    <t>In cell I2, select the appropriate OfS Band</t>
  </si>
  <si>
    <t>Guidance re NPP7a form to cost an Apprentice Degree programme</t>
  </si>
  <si>
    <r>
      <rPr>
        <b/>
        <sz val="11"/>
        <color rgb="FFFF0000"/>
        <rFont val="Arial"/>
        <family val="2"/>
      </rPr>
      <t>ONLY</t>
    </r>
    <r>
      <rPr>
        <sz val="11"/>
        <color theme="1"/>
        <rFont val="Arial"/>
        <family val="2"/>
      </rPr>
      <t xml:space="preserve"> edit the yellow cells</t>
    </r>
  </si>
  <si>
    <r>
      <rPr>
        <b/>
        <sz val="20"/>
        <rFont val="Calibri"/>
        <family val="2"/>
        <scheme val="minor"/>
      </rPr>
      <t xml:space="preserve">NPP7a Form -costing an Apprentice Degree programme                                                   </t>
    </r>
    <r>
      <rPr>
        <b/>
        <sz val="20"/>
        <color rgb="FFFF0000"/>
        <rFont val="Calibri"/>
        <family val="2"/>
        <scheme val="minor"/>
      </rPr>
      <t>INTERNAL USE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</si>
</sst>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0.0"/>
    <numFmt numFmtId="165" formatCode="#,##0;\(#,##0\)"/>
    <numFmt numFmtId="166" formatCode="#,##0.00;\(#,##0.00\)"/>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28"/>
      <color rgb="FFFF0000"/>
      <name val="Calibri"/>
      <family val="2"/>
      <scheme val="minor"/>
    </font>
    <font>
      <b/>
      <sz val="22"/>
      <color theme="1"/>
      <name val="Calibri"/>
      <family val="2"/>
      <scheme val="minor"/>
    </font>
    <font>
      <b/>
      <sz val="22"/>
      <color rgb="FFFF0000"/>
      <name val="Calibri"/>
      <family val="2"/>
    </font>
    <font>
      <b/>
      <sz val="16"/>
      <color rgb="FFFF0000"/>
      <name val="Arial"/>
      <family val="2"/>
    </font>
    <font>
      <b/>
      <sz val="12"/>
      <color rgb="FFFF0000"/>
      <name val="Arial"/>
      <family val="2"/>
    </font>
    <font>
      <sz val="11"/>
      <color theme="1"/>
      <name val="Arial"/>
      <family val="2"/>
    </font>
    <font>
      <b/>
      <u/>
      <sz val="11"/>
      <color theme="1"/>
      <name val="Arial"/>
      <family val="2"/>
    </font>
    <font>
      <b/>
      <sz val="11"/>
      <color theme="1"/>
      <name val="Arial"/>
      <family val="2"/>
    </font>
    <font>
      <b/>
      <sz val="20"/>
      <color rgb="FFFF0000"/>
      <name val="Calibri"/>
      <family val="2"/>
      <scheme val="minor"/>
    </font>
    <font>
      <b/>
      <sz val="20"/>
      <name val="Calibri"/>
      <family val="2"/>
      <scheme val="minor"/>
    </font>
    <font>
      <b/>
      <sz val="36"/>
      <color rgb="FFFF0000"/>
      <name val="Arial"/>
      <family val="2"/>
    </font>
    <font>
      <b/>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s>
  <borders count="26">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61">
    <xf numFmtId="0" fontId="0" fillId="0" borderId="0" xfId="0"/>
    <xf numFmtId="3" fontId="0" fillId="0" borderId="0" xfId="0" applyNumberFormat="1"/>
    <xf numFmtId="164" fontId="0" fillId="0" borderId="0" xfId="0" applyNumberFormat="1"/>
    <xf numFmtId="164" fontId="0" fillId="2" borderId="0" xfId="0" applyNumberFormat="1" applyFill="1"/>
    <xf numFmtId="0" fontId="0" fillId="2" borderId="0" xfId="0" applyFill="1"/>
    <xf numFmtId="3" fontId="0" fillId="3" borderId="0" xfId="0" applyNumberFormat="1" applyFill="1"/>
    <xf numFmtId="164" fontId="0" fillId="3" borderId="0" xfId="0" applyNumberFormat="1" applyFill="1"/>
    <xf numFmtId="0" fontId="3" fillId="0" borderId="0" xfId="0" applyFont="1"/>
    <xf numFmtId="3" fontId="0" fillId="3" borderId="1" xfId="0" applyNumberFormat="1" applyFill="1" applyBorder="1"/>
    <xf numFmtId="3" fontId="0" fillId="0" borderId="1" xfId="0" applyNumberFormat="1" applyBorder="1"/>
    <xf numFmtId="0" fontId="2" fillId="0" borderId="0" xfId="0" applyFont="1"/>
    <xf numFmtId="0" fontId="2" fillId="2" borderId="0" xfId="0" applyFont="1" applyFill="1"/>
    <xf numFmtId="3" fontId="0" fillId="2" borderId="0" xfId="0" applyNumberFormat="1" applyFill="1"/>
    <xf numFmtId="9" fontId="0" fillId="2" borderId="0" xfId="0" applyNumberFormat="1" applyFill="1"/>
    <xf numFmtId="3" fontId="0" fillId="0" borderId="4" xfId="0" applyNumberFormat="1" applyBorder="1"/>
    <xf numFmtId="0" fontId="0" fillId="3" borderId="0" xfId="0" applyFill="1"/>
    <xf numFmtId="0" fontId="2" fillId="0" borderId="0" xfId="0" applyFont="1" applyAlignment="1">
      <alignment vertical="top"/>
    </xf>
    <xf numFmtId="0" fontId="0" fillId="0" borderId="0" xfId="0" applyAlignment="1">
      <alignment vertical="top"/>
    </xf>
    <xf numFmtId="0" fontId="4" fillId="2" borderId="0" xfId="0" applyFont="1" applyFill="1"/>
    <xf numFmtId="0" fontId="2" fillId="2" borderId="0" xfId="0" applyFont="1" applyFill="1" applyAlignment="1">
      <alignment wrapText="1"/>
    </xf>
    <xf numFmtId="0" fontId="2"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vertical="top"/>
    </xf>
    <xf numFmtId="9" fontId="0" fillId="2" borderId="0" xfId="0" applyNumberFormat="1" applyFill="1" applyAlignment="1">
      <alignment vertical="top"/>
    </xf>
    <xf numFmtId="0" fontId="2" fillId="2" borderId="0" xfId="0" applyFont="1" applyFill="1" applyAlignment="1">
      <alignment vertical="top"/>
    </xf>
    <xf numFmtId="0" fontId="8" fillId="0" borderId="0" xfId="0" applyFont="1" applyFill="1" applyAlignment="1"/>
    <xf numFmtId="14" fontId="0" fillId="0" borderId="0" xfId="0" applyNumberFormat="1"/>
    <xf numFmtId="0" fontId="2" fillId="0" borderId="0" xfId="0" applyFont="1" applyAlignment="1">
      <alignment horizontal="center" vertical="top"/>
    </xf>
    <xf numFmtId="14" fontId="2" fillId="0" borderId="0" xfId="0" applyNumberFormat="1" applyFont="1" applyAlignment="1">
      <alignment horizontal="center" vertical="top" wrapText="1"/>
    </xf>
    <xf numFmtId="14" fontId="2" fillId="0" borderId="0" xfId="0" applyNumberFormat="1" applyFont="1"/>
    <xf numFmtId="0" fontId="7" fillId="0" borderId="0" xfId="0" applyFont="1" applyFill="1" applyAlignment="1">
      <alignment horizontal="center"/>
    </xf>
    <xf numFmtId="0" fontId="8" fillId="0" borderId="0" xfId="0" applyFont="1" applyFill="1" applyAlignment="1">
      <alignment horizontal="center"/>
    </xf>
    <xf numFmtId="0" fontId="0" fillId="2" borderId="0" xfId="0" applyFill="1" applyAlignment="1">
      <alignment horizontal="center" wrapText="1"/>
    </xf>
    <xf numFmtId="0" fontId="2" fillId="2" borderId="0" xfId="0" applyFont="1" applyFill="1" applyAlignment="1">
      <alignment horizontal="right" wrapText="1"/>
    </xf>
    <xf numFmtId="0" fontId="0" fillId="3" borderId="0" xfId="0" applyFill="1" applyAlignment="1">
      <alignment horizontal="center"/>
    </xf>
    <xf numFmtId="0" fontId="2" fillId="2" borderId="0" xfId="0" applyFont="1" applyFill="1" applyAlignment="1">
      <alignment horizontal="center" wrapText="1"/>
    </xf>
    <xf numFmtId="0" fontId="5" fillId="2" borderId="0" xfId="0" applyFont="1" applyFill="1" applyAlignment="1">
      <alignment horizontal="left" vertical="top" wrapText="1"/>
    </xf>
    <xf numFmtId="0" fontId="0" fillId="3" borderId="5" xfId="0" applyFill="1" applyBorder="1" applyAlignment="1">
      <alignment horizontal="left" vertical="top"/>
    </xf>
    <xf numFmtId="0" fontId="0" fillId="3" borderId="7" xfId="0" applyFill="1" applyBorder="1" applyAlignment="1">
      <alignment horizontal="left" vertical="top"/>
    </xf>
    <xf numFmtId="0" fontId="9" fillId="0" borderId="0" xfId="0" applyFont="1"/>
    <xf numFmtId="4" fontId="9" fillId="4" borderId="0" xfId="0" applyNumberFormat="1" applyFont="1" applyFill="1"/>
    <xf numFmtId="0" fontId="10" fillId="0" borderId="0" xfId="0" applyFont="1"/>
    <xf numFmtId="0" fontId="11" fillId="0" borderId="0" xfId="0" applyFont="1"/>
    <xf numFmtId="0" fontId="11" fillId="0" borderId="0" xfId="0" applyFont="1" applyAlignment="1">
      <alignment horizontal="center"/>
    </xf>
    <xf numFmtId="3" fontId="9" fillId="4" borderId="0" xfId="0" applyNumberFormat="1" applyFont="1" applyFill="1"/>
    <xf numFmtId="9" fontId="9" fillId="0" borderId="0" xfId="0" applyNumberFormat="1" applyFont="1"/>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xf>
    <xf numFmtId="3" fontId="9" fillId="0" borderId="8" xfId="0" applyNumberFormat="1" applyFont="1" applyBorder="1"/>
    <xf numFmtId="3" fontId="9" fillId="0" borderId="0" xfId="0" applyNumberFormat="1" applyFont="1"/>
    <xf numFmtId="3" fontId="11" fillId="0" borderId="9" xfId="0" applyNumberFormat="1" applyFont="1" applyBorder="1"/>
    <xf numFmtId="3" fontId="9" fillId="0" borderId="10" xfId="0" applyNumberFormat="1" applyFont="1" applyBorder="1"/>
    <xf numFmtId="3" fontId="9" fillId="0" borderId="1" xfId="0" applyNumberFormat="1" applyFont="1" applyBorder="1"/>
    <xf numFmtId="3" fontId="11" fillId="0" borderId="11" xfId="0" applyNumberFormat="1" applyFont="1" applyBorder="1"/>
    <xf numFmtId="0" fontId="11" fillId="0" borderId="0" xfId="0" applyFont="1" applyBorder="1" applyAlignment="1">
      <alignment horizontal="center" wrapText="1"/>
    </xf>
    <xf numFmtId="3" fontId="9" fillId="0" borderId="0" xfId="0" applyNumberFormat="1" applyFont="1" applyBorder="1"/>
    <xf numFmtId="0" fontId="12" fillId="2" borderId="14" xfId="0" applyFont="1" applyFill="1" applyBorder="1" applyAlignment="1" applyProtection="1">
      <alignment horizontal="left" vertical="top" wrapText="1"/>
    </xf>
    <xf numFmtId="0" fontId="12" fillId="2" borderId="15" xfId="0" applyFont="1" applyFill="1" applyBorder="1" applyAlignment="1" applyProtection="1">
      <alignment horizontal="left" vertical="top" wrapText="1"/>
    </xf>
    <xf numFmtId="0" fontId="0" fillId="2" borderId="15" xfId="0" applyFont="1" applyFill="1" applyBorder="1" applyProtection="1"/>
    <xf numFmtId="0" fontId="4" fillId="2" borderId="15" xfId="0" applyFont="1" applyFill="1" applyBorder="1" applyProtection="1"/>
    <xf numFmtId="0" fontId="0" fillId="2" borderId="15" xfId="0" applyFont="1" applyFill="1" applyBorder="1" applyAlignment="1" applyProtection="1">
      <alignment horizontal="left" wrapText="1"/>
    </xf>
    <xf numFmtId="0" fontId="2" fillId="2" borderId="15" xfId="0" applyFont="1" applyFill="1" applyBorder="1" applyProtection="1"/>
    <xf numFmtId="0" fontId="2" fillId="2" borderId="16" xfId="0" applyFont="1" applyFill="1" applyBorder="1" applyProtection="1"/>
    <xf numFmtId="0" fontId="0" fillId="0" borderId="0" xfId="0" applyFont="1" applyFill="1" applyProtection="1"/>
    <xf numFmtId="0" fontId="0" fillId="0" borderId="0" xfId="0" applyFont="1" applyProtection="1"/>
    <xf numFmtId="0" fontId="5" fillId="2" borderId="17" xfId="0" applyFont="1" applyFill="1" applyBorder="1" applyAlignment="1" applyProtection="1">
      <alignment vertical="top"/>
    </xf>
    <xf numFmtId="0" fontId="5" fillId="2" borderId="0" xfId="0" applyFont="1" applyFill="1" applyBorder="1" applyAlignment="1" applyProtection="1">
      <alignment vertical="top"/>
    </xf>
    <xf numFmtId="0" fontId="2" fillId="2" borderId="0" xfId="0" applyFont="1" applyFill="1" applyBorder="1" applyProtection="1"/>
    <xf numFmtId="0" fontId="0" fillId="2" borderId="0" xfId="0" applyFont="1" applyFill="1" applyBorder="1" applyProtection="1"/>
    <xf numFmtId="3" fontId="0" fillId="2" borderId="0" xfId="0" applyNumberFormat="1" applyFont="1" applyFill="1" applyBorder="1" applyProtection="1"/>
    <xf numFmtId="0" fontId="0" fillId="2" borderId="0" xfId="0" applyFont="1" applyFill="1" applyBorder="1" applyAlignment="1" applyProtection="1"/>
    <xf numFmtId="0" fontId="2" fillId="2" borderId="0" xfId="0" applyFont="1" applyFill="1" applyBorder="1" applyAlignment="1" applyProtection="1">
      <alignment horizontal="center"/>
    </xf>
    <xf numFmtId="0" fontId="2" fillId="2" borderId="18" xfId="0" applyFont="1" applyFill="1" applyBorder="1" applyAlignment="1" applyProtection="1">
      <alignment horizontal="center"/>
    </xf>
    <xf numFmtId="0" fontId="2"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0" fillId="2" borderId="0" xfId="0" applyFont="1" applyFill="1" applyBorder="1" applyAlignment="1" applyProtection="1">
      <alignment vertical="top"/>
    </xf>
    <xf numFmtId="3" fontId="0" fillId="2" borderId="0" xfId="0" applyNumberFormat="1" applyFont="1" applyFill="1" applyBorder="1" applyAlignment="1" applyProtection="1">
      <alignment vertical="top"/>
    </xf>
    <xf numFmtId="0" fontId="2" fillId="2" borderId="18" xfId="0" applyFont="1" applyFill="1" applyBorder="1" applyProtection="1"/>
    <xf numFmtId="0" fontId="2" fillId="2" borderId="0" xfId="0" applyFont="1" applyFill="1" applyBorder="1" applyAlignment="1" applyProtection="1">
      <alignment horizontal="center"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0" fontId="0" fillId="2" borderId="0" xfId="0" applyFont="1" applyFill="1" applyBorder="1" applyAlignment="1" applyProtection="1">
      <alignment horizontal="center" vertical="top"/>
    </xf>
    <xf numFmtId="9" fontId="0" fillId="2" borderId="0" xfId="0" applyNumberFormat="1" applyFont="1" applyFill="1" applyBorder="1" applyAlignment="1" applyProtection="1">
      <alignment horizontal="center" vertical="top"/>
    </xf>
    <xf numFmtId="9" fontId="0" fillId="2" borderId="18" xfId="0" applyNumberFormat="1" applyFont="1" applyFill="1" applyBorder="1" applyAlignment="1" applyProtection="1">
      <alignment horizontal="center" vertical="top"/>
    </xf>
    <xf numFmtId="164" fontId="0" fillId="2" borderId="0" xfId="0" applyNumberFormat="1" applyFont="1" applyFill="1" applyBorder="1" applyProtection="1"/>
    <xf numFmtId="0" fontId="0" fillId="2" borderId="18" xfId="0" applyFont="1" applyFill="1" applyBorder="1" applyProtection="1"/>
    <xf numFmtId="0" fontId="2" fillId="0" borderId="0" xfId="0" applyFont="1" applyFill="1" applyProtection="1"/>
    <xf numFmtId="0" fontId="0" fillId="2" borderId="17" xfId="0" applyFont="1" applyFill="1" applyBorder="1" applyProtection="1"/>
    <xf numFmtId="165" fontId="0" fillId="2" borderId="0" xfId="0" applyNumberFormat="1" applyFont="1" applyFill="1" applyBorder="1" applyProtection="1"/>
    <xf numFmtId="165" fontId="2" fillId="2" borderId="5" xfId="0" applyNumberFormat="1" applyFont="1" applyFill="1" applyBorder="1" applyAlignment="1" applyProtection="1">
      <alignment horizontal="center"/>
    </xf>
    <xf numFmtId="165" fontId="2" fillId="2" borderId="6" xfId="0" applyNumberFormat="1" applyFont="1" applyFill="1" applyBorder="1" applyAlignment="1" applyProtection="1">
      <alignment horizontal="center"/>
    </xf>
    <xf numFmtId="165" fontId="2" fillId="2" borderId="7" xfId="0" applyNumberFormat="1" applyFont="1" applyFill="1" applyBorder="1" applyAlignment="1" applyProtection="1">
      <alignment horizontal="center"/>
    </xf>
    <xf numFmtId="165" fontId="2" fillId="2" borderId="20" xfId="0" applyNumberFormat="1" applyFont="1" applyFill="1" applyBorder="1" applyAlignment="1" applyProtection="1">
      <alignment horizontal="center"/>
    </xf>
    <xf numFmtId="166" fontId="0" fillId="2" borderId="0" xfId="0" applyNumberFormat="1" applyFont="1" applyFill="1" applyBorder="1" applyProtection="1"/>
    <xf numFmtId="166" fontId="0" fillId="2" borderId="18" xfId="0" applyNumberFormat="1" applyFont="1" applyFill="1" applyBorder="1" applyProtection="1"/>
    <xf numFmtId="165" fontId="0" fillId="2" borderId="18" xfId="0" applyNumberFormat="1" applyFont="1" applyFill="1" applyBorder="1" applyProtection="1"/>
    <xf numFmtId="0" fontId="2" fillId="2" borderId="17" xfId="0" applyFont="1" applyFill="1" applyBorder="1" applyProtection="1"/>
    <xf numFmtId="3" fontId="2" fillId="2" borderId="0" xfId="0" applyNumberFormat="1" applyFont="1" applyFill="1" applyBorder="1" applyProtection="1"/>
    <xf numFmtId="0" fontId="2" fillId="0" borderId="0" xfId="0" applyFont="1" applyProtection="1"/>
    <xf numFmtId="165" fontId="2" fillId="2" borderId="0" xfId="0" applyNumberFormat="1" applyFont="1" applyFill="1" applyBorder="1" applyProtection="1"/>
    <xf numFmtId="6" fontId="0" fillId="2" borderId="0" xfId="0" applyNumberFormat="1" applyFont="1" applyFill="1" applyBorder="1" applyProtection="1"/>
    <xf numFmtId="6" fontId="0" fillId="2" borderId="18" xfId="0" applyNumberFormat="1" applyFont="1" applyFill="1" applyBorder="1" applyProtection="1"/>
    <xf numFmtId="167" fontId="0" fillId="2" borderId="0" xfId="1" applyNumberFormat="1" applyFont="1" applyFill="1" applyBorder="1" applyProtection="1"/>
    <xf numFmtId="6" fontId="2" fillId="2" borderId="1" xfId="0" applyNumberFormat="1" applyFont="1" applyFill="1" applyBorder="1" applyAlignment="1" applyProtection="1">
      <alignment horizontal="center"/>
    </xf>
    <xf numFmtId="6" fontId="2" fillId="2" borderId="21" xfId="0" applyNumberFormat="1" applyFont="1" applyFill="1" applyBorder="1" applyAlignment="1" applyProtection="1">
      <alignment horizontal="center"/>
    </xf>
    <xf numFmtId="6" fontId="2" fillId="2" borderId="0" xfId="0" applyNumberFormat="1" applyFont="1" applyFill="1" applyBorder="1" applyProtection="1"/>
    <xf numFmtId="6" fontId="2" fillId="2" borderId="18" xfId="0" applyNumberFormat="1" applyFont="1" applyFill="1" applyBorder="1" applyProtection="1"/>
    <xf numFmtId="9" fontId="2" fillId="2" borderId="0" xfId="1" applyFont="1" applyFill="1" applyBorder="1" applyProtection="1"/>
    <xf numFmtId="9" fontId="2" fillId="2" borderId="18" xfId="1" applyFont="1" applyFill="1" applyBorder="1" applyProtection="1"/>
    <xf numFmtId="0" fontId="0" fillId="2" borderId="24" xfId="0" applyFont="1" applyFill="1" applyBorder="1" applyProtection="1"/>
    <xf numFmtId="9" fontId="2" fillId="2" borderId="24" xfId="1" applyFont="1" applyFill="1" applyBorder="1" applyProtection="1"/>
    <xf numFmtId="9" fontId="2" fillId="2" borderId="25" xfId="1" applyFont="1" applyFill="1" applyBorder="1" applyProtection="1"/>
    <xf numFmtId="0" fontId="0" fillId="3" borderId="5" xfId="0" applyFont="1" applyFill="1" applyBorder="1" applyAlignment="1" applyProtection="1">
      <alignment horizontal="left" vertical="top"/>
      <protection locked="0"/>
    </xf>
    <xf numFmtId="0" fontId="0" fillId="3" borderId="7" xfId="0" applyFont="1" applyFill="1" applyBorder="1" applyAlignment="1" applyProtection="1">
      <alignment horizontal="left" vertical="top"/>
      <protection locked="0"/>
    </xf>
    <xf numFmtId="0" fontId="0" fillId="3" borderId="0" xfId="0" applyFont="1" applyFill="1" applyBorder="1" applyProtection="1">
      <protection locked="0"/>
    </xf>
    <xf numFmtId="0" fontId="0" fillId="3" borderId="0" xfId="0" applyFont="1" applyFill="1" applyBorder="1" applyAlignment="1" applyProtection="1">
      <alignment vertical="top"/>
      <protection locked="0"/>
    </xf>
    <xf numFmtId="3" fontId="0" fillId="3" borderId="0" xfId="0" applyNumberFormat="1" applyFont="1" applyFill="1" applyBorder="1" applyAlignment="1" applyProtection="1">
      <alignment horizontal="center"/>
      <protection locked="0"/>
    </xf>
    <xf numFmtId="3" fontId="0" fillId="3" borderId="1"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xf>
    <xf numFmtId="6" fontId="0" fillId="2" borderId="1" xfId="0" applyNumberFormat="1" applyFont="1" applyFill="1" applyBorder="1" applyProtection="1"/>
    <xf numFmtId="3" fontId="2" fillId="2" borderId="4" xfId="0" applyNumberFormat="1" applyFont="1" applyFill="1" applyBorder="1" applyAlignment="1" applyProtection="1">
      <alignment horizontal="center"/>
    </xf>
    <xf numFmtId="6" fontId="2" fillId="2" borderId="4" xfId="0" applyNumberFormat="1" applyFont="1" applyFill="1" applyBorder="1" applyProtection="1"/>
    <xf numFmtId="6" fontId="0" fillId="3" borderId="0" xfId="0" applyNumberFormat="1" applyFont="1" applyFill="1" applyBorder="1" applyProtection="1">
      <protection locked="0"/>
    </xf>
    <xf numFmtId="6" fontId="0" fillId="3" borderId="1" xfId="0" applyNumberFormat="1" applyFont="1" applyFill="1" applyBorder="1" applyProtection="1">
      <protection locked="0"/>
    </xf>
    <xf numFmtId="164" fontId="0" fillId="3" borderId="0" xfId="0" applyNumberFormat="1" applyFont="1" applyFill="1" applyBorder="1" applyProtection="1">
      <protection locked="0"/>
    </xf>
    <xf numFmtId="164" fontId="0" fillId="3" borderId="18" xfId="0" applyNumberFormat="1" applyFont="1" applyFill="1" applyBorder="1" applyProtection="1">
      <protection locked="0"/>
    </xf>
    <xf numFmtId="3" fontId="2" fillId="2" borderId="13" xfId="0" applyNumberFormat="1" applyFont="1" applyFill="1" applyBorder="1" applyProtection="1"/>
    <xf numFmtId="3" fontId="2" fillId="2" borderId="2" xfId="0" applyNumberFormat="1" applyFont="1" applyFill="1" applyBorder="1" applyProtection="1"/>
    <xf numFmtId="3" fontId="2" fillId="2" borderId="19" xfId="0" applyNumberFormat="1" applyFont="1" applyFill="1" applyBorder="1" applyProtection="1"/>
    <xf numFmtId="0" fontId="0" fillId="2" borderId="0" xfId="0" applyFont="1" applyFill="1" applyProtection="1"/>
    <xf numFmtId="164" fontId="0" fillId="2" borderId="18" xfId="0" applyNumberFormat="1" applyFont="1" applyFill="1" applyBorder="1" applyProtection="1"/>
    <xf numFmtId="0" fontId="2" fillId="2" borderId="18" xfId="0" applyFont="1" applyFill="1" applyBorder="1" applyAlignment="1" applyProtection="1">
      <alignment horizontal="center"/>
    </xf>
    <xf numFmtId="166" fontId="0" fillId="3" borderId="0" xfId="0" applyNumberFormat="1" applyFont="1" applyFill="1" applyBorder="1" applyProtection="1">
      <protection locked="0"/>
    </xf>
    <xf numFmtId="166" fontId="2" fillId="2" borderId="2" xfId="0" applyNumberFormat="1" applyFont="1" applyFill="1" applyBorder="1" applyProtection="1"/>
    <xf numFmtId="166" fontId="2" fillId="2" borderId="19" xfId="0" applyNumberFormat="1" applyFont="1" applyFill="1" applyBorder="1" applyProtection="1"/>
    <xf numFmtId="6" fontId="2" fillId="2" borderId="12" xfId="0" applyNumberFormat="1" applyFont="1" applyFill="1" applyBorder="1" applyProtection="1"/>
    <xf numFmtId="6" fontId="2" fillId="2" borderId="3" xfId="0" applyNumberFormat="1" applyFont="1" applyFill="1" applyBorder="1" applyProtection="1"/>
    <xf numFmtId="6" fontId="2" fillId="2" borderId="19" xfId="0" applyNumberFormat="1" applyFont="1" applyFill="1" applyBorder="1" applyProtection="1"/>
    <xf numFmtId="6" fontId="2" fillId="2" borderId="13" xfId="0" applyNumberFormat="1" applyFont="1" applyFill="1" applyBorder="1" applyProtection="1"/>
    <xf numFmtId="6" fontId="2" fillId="2" borderId="2" xfId="0" applyNumberFormat="1" applyFont="1" applyFill="1" applyBorder="1" applyProtection="1"/>
    <xf numFmtId="6" fontId="2" fillId="2" borderId="22" xfId="0" applyNumberFormat="1" applyFont="1" applyFill="1" applyBorder="1" applyProtection="1"/>
    <xf numFmtId="0" fontId="2" fillId="2" borderId="23" xfId="0" applyFont="1" applyFill="1" applyBorder="1" applyProtection="1"/>
    <xf numFmtId="0" fontId="0" fillId="2" borderId="0" xfId="0" applyFont="1" applyFill="1" applyBorder="1" applyAlignment="1" applyProtection="1">
      <alignment vertical="top" wrapText="1"/>
      <protection locked="0"/>
    </xf>
    <xf numFmtId="0" fontId="0" fillId="3" borderId="6" xfId="0" applyFont="1" applyFill="1" applyBorder="1" applyAlignment="1" applyProtection="1">
      <alignment horizontal="left" vertical="top"/>
      <protection locked="0"/>
    </xf>
    <xf numFmtId="6" fontId="0" fillId="3" borderId="0" xfId="0" applyNumberFormat="1" applyFont="1" applyFill="1" applyBorder="1" applyAlignment="1" applyProtection="1">
      <alignment horizontal="center" vertical="top"/>
      <protection locked="0"/>
    </xf>
    <xf numFmtId="165" fontId="2" fillId="2" borderId="0" xfId="0" applyNumberFormat="1" applyFont="1" applyFill="1" applyBorder="1" applyAlignment="1" applyProtection="1">
      <alignment horizontal="center"/>
    </xf>
    <xf numFmtId="165" fontId="2" fillId="2" borderId="18" xfId="0" applyNumberFormat="1" applyFont="1" applyFill="1" applyBorder="1" applyAlignment="1" applyProtection="1">
      <alignment horizontal="center"/>
    </xf>
    <xf numFmtId="0" fontId="0" fillId="2" borderId="0" xfId="0" applyFont="1" applyFill="1" applyBorder="1" applyAlignment="1" applyProtection="1">
      <alignment horizontal="center"/>
    </xf>
    <xf numFmtId="0" fontId="14" fillId="0" borderId="0" xfId="0" applyFont="1"/>
    <xf numFmtId="0" fontId="11" fillId="0" borderId="0" xfId="0" applyFont="1" applyAlignment="1">
      <alignment vertical="top"/>
    </xf>
    <xf numFmtId="0" fontId="9" fillId="0" borderId="0" xfId="0" applyFont="1" applyFill="1" applyAlignment="1">
      <alignment wrapText="1"/>
    </xf>
    <xf numFmtId="0" fontId="9" fillId="3" borderId="0" xfId="0" applyFont="1" applyFill="1" applyAlignment="1">
      <alignment wrapText="1"/>
    </xf>
    <xf numFmtId="0" fontId="9" fillId="0" borderId="0" xfId="0" applyFont="1" applyAlignment="1">
      <alignment wrapText="1"/>
    </xf>
    <xf numFmtId="0" fontId="9" fillId="0" borderId="0" xfId="0" applyFont="1" applyAlignment="1">
      <alignment vertical="top"/>
    </xf>
    <xf numFmtId="0" fontId="15" fillId="0" borderId="0" xfId="0" applyFont="1" applyAlignment="1">
      <alignment wrapText="1"/>
    </xf>
    <xf numFmtId="0" fontId="12" fillId="2" borderId="15" xfId="0" applyFont="1" applyFill="1" applyBorder="1" applyAlignment="1" applyProtection="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S/Office%20for%20Students/2020-21/Grant%20tables/b_OfS_GrantTables2020_Spring20_10007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PP7%20Form-internal%20use%20only%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A Summary"/>
      <sheetName val="B High-cost"/>
      <sheetName val="C NMAH supplement"/>
      <sheetName val="D Erasmus+"/>
      <sheetName val="E Other high-cost TAs"/>
      <sheetName val="F Student access and success"/>
      <sheetName val="G Parameters"/>
      <sheetName val="Template B"/>
      <sheetName val="Template C"/>
      <sheetName val="Template D"/>
      <sheetName val="Template E"/>
    </sheetNames>
    <sheetDataSet>
      <sheetData sheetId="0"/>
      <sheetData sheetId="1">
        <row r="2">
          <cell r="K2" t="str">
            <v>University of Greenwich</v>
          </cell>
          <cell r="L2">
            <v>10007146</v>
          </cell>
          <cell r="M2" t="str">
            <v/>
          </cell>
          <cell r="N2" t="str">
            <v/>
          </cell>
        </row>
        <row r="32">
          <cell r="L32">
            <v>0</v>
          </cell>
        </row>
        <row r="33">
          <cell r="L33">
            <v>0</v>
          </cell>
        </row>
        <row r="38">
          <cell r="L38">
            <v>0</v>
          </cell>
        </row>
        <row r="39">
          <cell r="L3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Notes"/>
      <sheetName val="Key Contacts"/>
      <sheetName val="Form for completion"/>
      <sheetName val="Fees &amp; OfS grant"/>
      <sheetName val="Rates &amp; Pay costs"/>
      <sheetName val="UoG_OfS funding 20-21"/>
      <sheetName val="OfS Recurrent Funding 21-22"/>
    </sheetNames>
    <sheetDataSet>
      <sheetData sheetId="0" refreshError="1"/>
      <sheetData sheetId="1" refreshError="1"/>
      <sheetData sheetId="2" refreshError="1"/>
      <sheetData sheetId="3" refreshError="1"/>
      <sheetData sheetId="4" refreshError="1"/>
      <sheetData sheetId="5" refreshError="1"/>
      <sheetData sheetId="6">
        <row r="8">
          <cell r="B8">
            <v>10100</v>
          </cell>
        </row>
        <row r="9">
          <cell r="B9">
            <v>1515</v>
          </cell>
        </row>
        <row r="10">
          <cell r="B10">
            <v>252.5</v>
          </cell>
        </row>
        <row r="11">
          <cell r="B11">
            <v>121.5</v>
          </cell>
        </row>
        <row r="44">
          <cell r="C44">
            <v>1023.08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E55"/>
  <sheetViews>
    <sheetView workbookViewId="0"/>
  </sheetViews>
  <sheetFormatPr defaultRowHeight="14" x14ac:dyDescent="0.3"/>
  <cols>
    <col min="1" max="1" width="8.7265625" style="39"/>
    <col min="2" max="2" width="67.81640625" style="39" customWidth="1"/>
    <col min="3" max="16384" width="8.7265625" style="39"/>
  </cols>
  <sheetData>
    <row r="1" spans="1:5" ht="45" x14ac:dyDescent="0.9">
      <c r="A1" s="153" t="s">
        <v>53</v>
      </c>
    </row>
    <row r="3" spans="1:5" x14ac:dyDescent="0.3">
      <c r="A3" s="42" t="s">
        <v>167</v>
      </c>
    </row>
    <row r="5" spans="1:5" ht="28" x14ac:dyDescent="0.3">
      <c r="A5" s="154">
        <v>1</v>
      </c>
      <c r="B5" s="155" t="s">
        <v>40</v>
      </c>
      <c r="E5" s="154"/>
    </row>
    <row r="6" spans="1:5" x14ac:dyDescent="0.3">
      <c r="A6" s="154">
        <v>2</v>
      </c>
      <c r="B6" s="156" t="s">
        <v>41</v>
      </c>
      <c r="E6" s="154"/>
    </row>
    <row r="7" spans="1:5" x14ac:dyDescent="0.3">
      <c r="A7" s="154">
        <v>3</v>
      </c>
      <c r="B7" s="157" t="s">
        <v>42</v>
      </c>
      <c r="E7" s="154"/>
    </row>
    <row r="8" spans="1:5" x14ac:dyDescent="0.3">
      <c r="A8" s="154">
        <v>4</v>
      </c>
      <c r="B8" s="157" t="s">
        <v>43</v>
      </c>
      <c r="E8" s="154"/>
    </row>
    <row r="9" spans="1:5" x14ac:dyDescent="0.3">
      <c r="A9" s="158"/>
      <c r="B9" s="157"/>
    </row>
    <row r="10" spans="1:5" x14ac:dyDescent="0.3">
      <c r="A10" s="154" t="s">
        <v>74</v>
      </c>
      <c r="B10" s="157"/>
    </row>
    <row r="11" spans="1:5" ht="42" x14ac:dyDescent="0.3">
      <c r="A11" s="154">
        <v>5</v>
      </c>
      <c r="B11" s="157" t="s">
        <v>70</v>
      </c>
    </row>
    <row r="12" spans="1:5" x14ac:dyDescent="0.3">
      <c r="A12" s="154">
        <v>6</v>
      </c>
      <c r="B12" s="157" t="s">
        <v>166</v>
      </c>
    </row>
    <row r="13" spans="1:5" ht="45" customHeight="1" x14ac:dyDescent="0.3">
      <c r="A13" s="154">
        <v>7</v>
      </c>
      <c r="B13" s="157" t="s">
        <v>71</v>
      </c>
    </row>
    <row r="14" spans="1:5" ht="29.25" customHeight="1" x14ac:dyDescent="0.3">
      <c r="A14" s="154">
        <v>8</v>
      </c>
      <c r="B14" s="155" t="s">
        <v>72</v>
      </c>
    </row>
    <row r="15" spans="1:5" ht="29.25" customHeight="1" x14ac:dyDescent="0.3">
      <c r="A15" s="154">
        <v>9</v>
      </c>
      <c r="B15" s="157" t="s">
        <v>73</v>
      </c>
    </row>
    <row r="16" spans="1:5" x14ac:dyDescent="0.3">
      <c r="A16" s="154"/>
      <c r="B16" s="157"/>
    </row>
    <row r="17" spans="1:5" x14ac:dyDescent="0.3">
      <c r="A17" s="154" t="s">
        <v>75</v>
      </c>
      <c r="B17" s="157"/>
    </row>
    <row r="18" spans="1:5" x14ac:dyDescent="0.3">
      <c r="A18" s="154">
        <v>10</v>
      </c>
      <c r="B18" s="157" t="s">
        <v>168</v>
      </c>
      <c r="D18" s="154"/>
    </row>
    <row r="19" spans="1:5" ht="28" x14ac:dyDescent="0.3">
      <c r="A19" s="154">
        <v>11</v>
      </c>
      <c r="B19" s="157" t="s">
        <v>44</v>
      </c>
      <c r="D19" s="154"/>
    </row>
    <row r="20" spans="1:5" ht="42" x14ac:dyDescent="0.3">
      <c r="A20" s="154">
        <v>12</v>
      </c>
      <c r="B20" s="157" t="s">
        <v>86</v>
      </c>
      <c r="D20" s="154"/>
    </row>
    <row r="21" spans="1:5" x14ac:dyDescent="0.3">
      <c r="A21" s="158"/>
      <c r="B21" s="157"/>
    </row>
    <row r="22" spans="1:5" x14ac:dyDescent="0.3">
      <c r="A22" s="154" t="s">
        <v>76</v>
      </c>
      <c r="B22" s="157"/>
    </row>
    <row r="23" spans="1:5" ht="28" x14ac:dyDescent="0.3">
      <c r="A23" s="154">
        <v>13</v>
      </c>
      <c r="B23" s="157" t="s">
        <v>46</v>
      </c>
    </row>
    <row r="24" spans="1:5" ht="28" x14ac:dyDescent="0.3">
      <c r="A24" s="154">
        <v>14</v>
      </c>
      <c r="B24" s="157" t="s">
        <v>47</v>
      </c>
    </row>
    <row r="25" spans="1:5" ht="42" x14ac:dyDescent="0.3">
      <c r="A25" s="154">
        <v>15</v>
      </c>
      <c r="B25" s="157" t="s">
        <v>68</v>
      </c>
    </row>
    <row r="26" spans="1:5" ht="42" x14ac:dyDescent="0.3">
      <c r="A26" s="154">
        <v>16</v>
      </c>
      <c r="B26" s="157" t="s">
        <v>77</v>
      </c>
    </row>
    <row r="27" spans="1:5" ht="56" x14ac:dyDescent="0.3">
      <c r="A27" s="154">
        <v>17</v>
      </c>
      <c r="B27" s="159" t="s">
        <v>78</v>
      </c>
    </row>
    <row r="28" spans="1:5" x14ac:dyDescent="0.3">
      <c r="A28" s="154"/>
      <c r="B28" s="157"/>
    </row>
    <row r="29" spans="1:5" x14ac:dyDescent="0.3">
      <c r="A29" s="154" t="s">
        <v>82</v>
      </c>
      <c r="B29" s="157"/>
      <c r="E29" s="154"/>
    </row>
    <row r="30" spans="1:5" ht="28" x14ac:dyDescent="0.3">
      <c r="A30" s="154">
        <v>18</v>
      </c>
      <c r="B30" s="157" t="s">
        <v>79</v>
      </c>
      <c r="E30" s="154"/>
    </row>
    <row r="31" spans="1:5" ht="28" x14ac:dyDescent="0.3">
      <c r="A31" s="154">
        <v>19</v>
      </c>
      <c r="B31" s="157" t="s">
        <v>48</v>
      </c>
      <c r="E31" s="154"/>
    </row>
    <row r="32" spans="1:5" ht="28" x14ac:dyDescent="0.3">
      <c r="A32" s="154">
        <v>20</v>
      </c>
      <c r="B32" s="157" t="s">
        <v>45</v>
      </c>
      <c r="E32" s="154"/>
    </row>
    <row r="33" spans="1:5" x14ac:dyDescent="0.3">
      <c r="A33" s="154">
        <v>21</v>
      </c>
      <c r="B33" s="157" t="s">
        <v>50</v>
      </c>
      <c r="E33" s="154"/>
    </row>
    <row r="34" spans="1:5" ht="28" x14ac:dyDescent="0.3">
      <c r="A34" s="154">
        <v>22</v>
      </c>
      <c r="B34" s="157" t="s">
        <v>67</v>
      </c>
      <c r="E34" s="154"/>
    </row>
    <row r="35" spans="1:5" ht="28" x14ac:dyDescent="0.3">
      <c r="A35" s="154">
        <v>23</v>
      </c>
      <c r="B35" s="157" t="s">
        <v>62</v>
      </c>
      <c r="E35" s="154"/>
    </row>
    <row r="36" spans="1:5" ht="16.5" customHeight="1" x14ac:dyDescent="0.3">
      <c r="A36" s="154">
        <v>24</v>
      </c>
      <c r="B36" s="157" t="s">
        <v>63</v>
      </c>
      <c r="E36" s="154"/>
    </row>
    <row r="37" spans="1:5" ht="30" customHeight="1" x14ac:dyDescent="0.3">
      <c r="A37" s="154">
        <v>25</v>
      </c>
      <c r="B37" s="159" t="s">
        <v>80</v>
      </c>
      <c r="E37" s="154"/>
    </row>
    <row r="38" spans="1:5" ht="28" x14ac:dyDescent="0.3">
      <c r="A38" s="154">
        <v>26</v>
      </c>
      <c r="B38" s="157" t="s">
        <v>81</v>
      </c>
      <c r="D38" s="154"/>
      <c r="E38" s="154"/>
    </row>
    <row r="39" spans="1:5" x14ac:dyDescent="0.3">
      <c r="A39" s="154"/>
      <c r="B39" s="157"/>
      <c r="D39" s="154"/>
      <c r="E39" s="154"/>
    </row>
    <row r="40" spans="1:5" x14ac:dyDescent="0.3">
      <c r="A40" s="154" t="s">
        <v>83</v>
      </c>
      <c r="B40" s="157"/>
      <c r="D40" s="154"/>
      <c r="E40" s="154"/>
    </row>
    <row r="41" spans="1:5" ht="28" x14ac:dyDescent="0.3">
      <c r="A41" s="154">
        <v>27</v>
      </c>
      <c r="B41" s="155" t="s">
        <v>49</v>
      </c>
      <c r="D41" s="154"/>
      <c r="E41" s="154"/>
    </row>
    <row r="42" spans="1:5" ht="28" x14ac:dyDescent="0.3">
      <c r="A42" s="154">
        <v>28</v>
      </c>
      <c r="B42" s="157" t="s">
        <v>84</v>
      </c>
      <c r="D42" s="154"/>
      <c r="E42" s="154"/>
    </row>
    <row r="43" spans="1:5" ht="28" x14ac:dyDescent="0.3">
      <c r="A43" s="154">
        <v>29</v>
      </c>
      <c r="B43" s="157" t="s">
        <v>85</v>
      </c>
      <c r="D43" s="154"/>
      <c r="E43" s="154"/>
    </row>
    <row r="44" spans="1:5" x14ac:dyDescent="0.3">
      <c r="B44" s="157"/>
      <c r="D44" s="154"/>
      <c r="E44" s="154"/>
    </row>
    <row r="45" spans="1:5" x14ac:dyDescent="0.3">
      <c r="A45" s="42" t="s">
        <v>100</v>
      </c>
      <c r="B45" s="157"/>
      <c r="D45" s="154"/>
      <c r="E45" s="154"/>
    </row>
    <row r="46" spans="1:5" x14ac:dyDescent="0.3">
      <c r="A46" s="154">
        <v>30</v>
      </c>
      <c r="B46" s="157" t="s">
        <v>101</v>
      </c>
      <c r="D46" s="154"/>
      <c r="E46" s="154"/>
    </row>
    <row r="47" spans="1:5" x14ac:dyDescent="0.3">
      <c r="E47" s="154"/>
    </row>
    <row r="48" spans="1:5" x14ac:dyDescent="0.3">
      <c r="E48" s="154"/>
    </row>
    <row r="49" spans="5:5" x14ac:dyDescent="0.3">
      <c r="E49" s="154"/>
    </row>
    <row r="50" spans="5:5" x14ac:dyDescent="0.3">
      <c r="E50" s="154"/>
    </row>
    <row r="51" spans="5:5" x14ac:dyDescent="0.3">
      <c r="E51" s="154"/>
    </row>
    <row r="52" spans="5:5" x14ac:dyDescent="0.3">
      <c r="E52" s="154"/>
    </row>
    <row r="53" spans="5:5" x14ac:dyDescent="0.3">
      <c r="E53" s="154"/>
    </row>
    <row r="54" spans="5:5" x14ac:dyDescent="0.3">
      <c r="E54" s="154"/>
    </row>
    <row r="55" spans="5:5" x14ac:dyDescent="0.3">
      <c r="E55" s="15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D17"/>
  <sheetViews>
    <sheetView workbookViewId="0"/>
  </sheetViews>
  <sheetFormatPr defaultRowHeight="14.5" x14ac:dyDescent="0.35"/>
  <cols>
    <col min="1" max="1" width="2.453125" style="10" customWidth="1"/>
    <col min="2" max="2" width="35.453125" customWidth="1"/>
    <col min="3" max="3" width="20.7265625" customWidth="1"/>
    <col min="4" max="4" width="15.26953125" style="26" bestFit="1" customWidth="1"/>
  </cols>
  <sheetData>
    <row r="1" spans="1:4" ht="20" x14ac:dyDescent="0.4">
      <c r="B1" s="30" t="s">
        <v>164</v>
      </c>
      <c r="C1" s="30"/>
      <c r="D1" s="30"/>
    </row>
    <row r="3" spans="1:4" ht="15.5" x14ac:dyDescent="0.35">
      <c r="B3" s="31" t="s">
        <v>165</v>
      </c>
      <c r="C3" s="31"/>
      <c r="D3" s="31"/>
    </row>
    <row r="4" spans="1:4" ht="15.5" x14ac:dyDescent="0.35">
      <c r="B4" s="25"/>
    </row>
    <row r="5" spans="1:4" s="17" customFormat="1" x14ac:dyDescent="0.35">
      <c r="A5" s="16"/>
      <c r="C5" s="27" t="s">
        <v>92</v>
      </c>
      <c r="D5" s="28" t="s">
        <v>93</v>
      </c>
    </row>
    <row r="6" spans="1:4" x14ac:dyDescent="0.35">
      <c r="C6" s="10"/>
      <c r="D6" s="29"/>
    </row>
    <row r="7" spans="1:4" x14ac:dyDescent="0.35">
      <c r="A7" s="10">
        <v>1</v>
      </c>
      <c r="B7" t="s">
        <v>94</v>
      </c>
    </row>
    <row r="9" spans="1:4" x14ac:dyDescent="0.35">
      <c r="A9" s="10">
        <v>2</v>
      </c>
      <c r="B9" t="s">
        <v>95</v>
      </c>
    </row>
    <row r="11" spans="1:4" x14ac:dyDescent="0.35">
      <c r="A11" s="10">
        <v>3</v>
      </c>
      <c r="B11" t="s">
        <v>96</v>
      </c>
    </row>
    <row r="13" spans="1:4" x14ac:dyDescent="0.35">
      <c r="A13" s="10">
        <v>4</v>
      </c>
      <c r="B13" t="s">
        <v>97</v>
      </c>
    </row>
    <row r="15" spans="1:4" x14ac:dyDescent="0.35">
      <c r="A15" s="10">
        <v>5</v>
      </c>
      <c r="B15" t="s">
        <v>98</v>
      </c>
    </row>
    <row r="17" spans="1:2" x14ac:dyDescent="0.35">
      <c r="A17" s="10">
        <v>6</v>
      </c>
      <c r="B17" t="s">
        <v>99</v>
      </c>
    </row>
  </sheetData>
  <protectedRanges>
    <protectedRange algorithmName="SHA-512" hashValue="RoD2Hk4TeczK/LwknTlA1mOMA5oz8GzxuSufUanrM2kV/nYk+MT5O4LNg1iYaDXh6yNHG3pCecc1lGgGys3YXA==" saltValue="zKhaL6Y4TFjoLyY8jwE71A==" spinCount="100000" sqref="B1 B3:B4" name="Range1"/>
  </protectedRanges>
  <mergeCells count="2">
    <mergeCell ref="B1:D1"/>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B86"/>
  <sheetViews>
    <sheetView tabSelected="1" zoomScale="85" zoomScaleNormal="85" workbookViewId="0">
      <selection activeCell="B2" sqref="B2:D2"/>
    </sheetView>
  </sheetViews>
  <sheetFormatPr defaultRowHeight="14.5" x14ac:dyDescent="0.35"/>
  <cols>
    <col min="1" max="1" width="18.54296875" style="68" customWidth="1"/>
    <col min="2" max="2" width="15.26953125" style="68" customWidth="1"/>
    <col min="3" max="3" width="13.81640625" style="68" customWidth="1"/>
    <col min="4" max="4" width="21" style="68" customWidth="1"/>
    <col min="5" max="5" width="8.1796875" style="68" bestFit="1" customWidth="1"/>
    <col min="6" max="6" width="9.6328125" style="68" bestFit="1" customWidth="1"/>
    <col min="7" max="8" width="8.81640625" style="68" bestFit="1" customWidth="1"/>
    <col min="9" max="9" width="10.26953125" style="68" customWidth="1"/>
    <col min="10" max="11" width="8.81640625" style="68" bestFit="1" customWidth="1"/>
    <col min="12" max="12" width="8.7265625" style="68"/>
    <col min="13" max="19" width="9.1796875" style="68" bestFit="1" customWidth="1"/>
    <col min="20" max="20" width="8.7265625" style="68"/>
    <col min="21" max="24" width="9.81640625" style="68" bestFit="1" customWidth="1"/>
    <col min="25" max="27" width="10.7265625" style="68" bestFit="1" customWidth="1"/>
    <col min="28" max="28" width="8.7265625" style="67"/>
    <col min="29" max="16384" width="8.7265625" style="68"/>
  </cols>
  <sheetData>
    <row r="1" spans="1:28" ht="59.5" customHeight="1" x14ac:dyDescent="0.8">
      <c r="A1" s="60" t="s">
        <v>169</v>
      </c>
      <c r="B1" s="61"/>
      <c r="C1" s="61"/>
      <c r="D1" s="61"/>
      <c r="E1" s="61"/>
      <c r="F1" s="61"/>
      <c r="G1" s="160"/>
      <c r="H1" s="62"/>
      <c r="I1" s="62"/>
      <c r="J1" s="62"/>
      <c r="K1" s="63"/>
      <c r="L1" s="62"/>
      <c r="M1" s="62"/>
      <c r="N1" s="64"/>
      <c r="O1" s="64"/>
      <c r="P1" s="62"/>
      <c r="Q1" s="62"/>
      <c r="R1" s="65"/>
      <c r="S1" s="65"/>
      <c r="T1" s="65"/>
      <c r="U1" s="65"/>
      <c r="V1" s="65"/>
      <c r="W1" s="65"/>
      <c r="X1" s="65"/>
      <c r="Y1" s="65"/>
      <c r="Z1" s="65"/>
      <c r="AA1" s="66"/>
    </row>
    <row r="2" spans="1:28" ht="15" customHeight="1" x14ac:dyDescent="0.35">
      <c r="A2" s="71" t="s">
        <v>69</v>
      </c>
      <c r="B2" s="117" t="s">
        <v>129</v>
      </c>
      <c r="C2" s="148"/>
      <c r="D2" s="118"/>
      <c r="E2" s="134"/>
      <c r="F2" s="72"/>
      <c r="G2" s="71" t="s">
        <v>51</v>
      </c>
      <c r="H2" s="72"/>
      <c r="I2" s="119" t="s">
        <v>0</v>
      </c>
      <c r="J2" s="73">
        <f>VLOOKUP(I2,'rates and costs'!$F$4:$G$8,2,FALSE)</f>
        <v>360</v>
      </c>
      <c r="K2" s="72"/>
      <c r="L2" s="74" t="s">
        <v>55</v>
      </c>
      <c r="M2" s="74"/>
      <c r="N2" s="72"/>
      <c r="O2" s="72"/>
      <c r="P2" s="72"/>
      <c r="Q2" s="72"/>
      <c r="R2" s="71"/>
      <c r="S2" s="75" t="s">
        <v>20</v>
      </c>
      <c r="T2" s="75"/>
      <c r="U2" s="75"/>
      <c r="V2" s="75"/>
      <c r="W2" s="75"/>
      <c r="X2" s="75"/>
      <c r="Y2" s="75"/>
      <c r="Z2" s="75"/>
      <c r="AA2" s="76"/>
    </row>
    <row r="3" spans="1:28" ht="32.5" customHeight="1" x14ac:dyDescent="0.35">
      <c r="A3" s="77" t="s">
        <v>163</v>
      </c>
      <c r="B3" s="117"/>
      <c r="C3" s="148"/>
      <c r="D3" s="118"/>
      <c r="E3" s="147"/>
      <c r="F3" s="72"/>
      <c r="G3" s="78" t="s">
        <v>102</v>
      </c>
      <c r="H3" s="79"/>
      <c r="I3" s="120" t="s">
        <v>59</v>
      </c>
      <c r="J3" s="80">
        <f>SUMIFS('rates and costs'!$C$3:$C$13,'rates and costs'!$B$3:$B$13,'Form for completion'!I2,'rates and costs'!$A$3:$A$13,'Form for completion'!I3)</f>
        <v>0</v>
      </c>
      <c r="K3" s="79"/>
      <c r="L3" s="149"/>
      <c r="M3" s="149"/>
      <c r="N3" s="72"/>
      <c r="O3" s="72"/>
      <c r="P3" s="72"/>
      <c r="Q3" s="72"/>
      <c r="R3" s="72"/>
      <c r="S3" s="72"/>
      <c r="T3" s="82" t="s">
        <v>66</v>
      </c>
      <c r="U3" s="82"/>
      <c r="V3" s="84" t="s">
        <v>15</v>
      </c>
      <c r="W3" s="84" t="s">
        <v>16</v>
      </c>
      <c r="X3" s="84" t="s">
        <v>17</v>
      </c>
      <c r="Y3" s="84" t="s">
        <v>18</v>
      </c>
      <c r="Z3" s="84" t="s">
        <v>19</v>
      </c>
      <c r="AA3" s="136" t="s">
        <v>25</v>
      </c>
    </row>
    <row r="4" spans="1:28" ht="47.25" customHeight="1" x14ac:dyDescent="0.35">
      <c r="A4" s="69"/>
      <c r="B4" s="70"/>
      <c r="C4" s="72"/>
      <c r="D4" s="72"/>
      <c r="E4" s="72"/>
      <c r="F4" s="72"/>
      <c r="G4" s="82" t="s">
        <v>158</v>
      </c>
      <c r="H4" s="82"/>
      <c r="I4" s="82"/>
      <c r="J4" s="83"/>
      <c r="K4" s="84" t="s">
        <v>23</v>
      </c>
      <c r="L4" s="84" t="s">
        <v>60</v>
      </c>
      <c r="M4" s="85" t="s">
        <v>65</v>
      </c>
      <c r="N4" s="84" t="s">
        <v>24</v>
      </c>
      <c r="O4" s="72"/>
      <c r="P4" s="72"/>
      <c r="Q4" s="72"/>
      <c r="R4" s="72"/>
      <c r="S4" s="79" t="s">
        <v>162</v>
      </c>
      <c r="T4" s="79"/>
      <c r="U4" s="86"/>
      <c r="V4" s="86"/>
      <c r="W4" s="87">
        <f>IF(I6=0,0,90%)</f>
        <v>0</v>
      </c>
      <c r="X4" s="87">
        <f>IF(I7=0,0,95%)</f>
        <v>0</v>
      </c>
      <c r="Y4" s="87">
        <f>IF(I8=0,0,98%)</f>
        <v>0</v>
      </c>
      <c r="Z4" s="87">
        <f>IF(I9=0,0,98%)</f>
        <v>0</v>
      </c>
      <c r="AA4" s="88">
        <f>IF(I10=0,0,98%)</f>
        <v>0</v>
      </c>
    </row>
    <row r="5" spans="1:28" ht="15" customHeight="1" x14ac:dyDescent="0.35">
      <c r="A5" s="69"/>
      <c r="B5" s="70"/>
      <c r="C5" s="72"/>
      <c r="D5" s="72"/>
      <c r="E5" s="72"/>
      <c r="F5" s="72"/>
      <c r="G5" s="72" t="s">
        <v>15</v>
      </c>
      <c r="H5" s="72"/>
      <c r="I5" s="121"/>
      <c r="J5" s="72"/>
      <c r="K5" s="105" t="e">
        <f>K$11*0.8*I5/I$11+IF(I6&gt;0,0,IF(I5&gt;0,K$11*0.2,0))</f>
        <v>#DIV/0!</v>
      </c>
      <c r="L5" s="105" t="e">
        <f t="shared" ref="L5:L10" si="0">L$11*$I5/$I$11</f>
        <v>#DIV/0!</v>
      </c>
      <c r="M5" s="127"/>
      <c r="N5" s="105" t="e">
        <f t="shared" ref="N5:N10" si="1">SUM(K5:M5)</f>
        <v>#DIV/0!</v>
      </c>
      <c r="O5" s="72"/>
      <c r="P5" s="72"/>
      <c r="Q5" s="72"/>
      <c r="R5" s="72"/>
      <c r="S5" s="72" t="s">
        <v>26</v>
      </c>
      <c r="T5" s="72"/>
      <c r="U5" s="89"/>
      <c r="V5" s="129"/>
      <c r="W5" s="89">
        <f>V5*W4</f>
        <v>0</v>
      </c>
      <c r="X5" s="89">
        <f>W5*X4</f>
        <v>0</v>
      </c>
      <c r="Y5" s="89">
        <f>X5*Y4</f>
        <v>0</v>
      </c>
      <c r="Z5" s="89">
        <f>Y5*Z4</f>
        <v>0</v>
      </c>
      <c r="AA5" s="135">
        <f>Z5*AA4</f>
        <v>0</v>
      </c>
    </row>
    <row r="6" spans="1:28" ht="15" customHeight="1" x14ac:dyDescent="0.35">
      <c r="A6" s="69"/>
      <c r="B6" s="70"/>
      <c r="C6" s="72"/>
      <c r="D6" s="72"/>
      <c r="E6" s="72"/>
      <c r="F6" s="72"/>
      <c r="G6" s="72" t="s">
        <v>16</v>
      </c>
      <c r="H6" s="72"/>
      <c r="I6" s="121"/>
      <c r="J6" s="72"/>
      <c r="K6" s="105" t="e">
        <f>K$11*0.8*I6/I$11+IF(I7&gt;0,0,IF(I6&gt;0,K$11*0.2,0))</f>
        <v>#DIV/0!</v>
      </c>
      <c r="L6" s="105" t="e">
        <f t="shared" si="0"/>
        <v>#DIV/0!</v>
      </c>
      <c r="M6" s="127"/>
      <c r="N6" s="105" t="e">
        <f t="shared" si="1"/>
        <v>#DIV/0!</v>
      </c>
      <c r="O6" s="72"/>
      <c r="P6" s="72"/>
      <c r="Q6" s="72"/>
      <c r="R6" s="72"/>
      <c r="S6" s="72" t="s">
        <v>27</v>
      </c>
      <c r="T6" s="72"/>
      <c r="U6" s="89"/>
      <c r="V6" s="89"/>
      <c r="W6" s="129"/>
      <c r="X6" s="89">
        <f>W6*W4</f>
        <v>0</v>
      </c>
      <c r="Y6" s="89">
        <f>X6*X4</f>
        <v>0</v>
      </c>
      <c r="Z6" s="89">
        <f>Y6*Y4</f>
        <v>0</v>
      </c>
      <c r="AA6" s="135">
        <f>Z6*Z4</f>
        <v>0</v>
      </c>
    </row>
    <row r="7" spans="1:28" ht="15" customHeight="1" x14ac:dyDescent="0.35">
      <c r="A7" s="69"/>
      <c r="B7" s="70"/>
      <c r="C7" s="72"/>
      <c r="D7" s="72"/>
      <c r="E7" s="72"/>
      <c r="F7" s="72"/>
      <c r="G7" s="72" t="s">
        <v>17</v>
      </c>
      <c r="H7" s="72"/>
      <c r="I7" s="121"/>
      <c r="J7" s="72"/>
      <c r="K7" s="105" t="e">
        <f>K$11*0.8*I7/I$11+IF(I8&gt;0,0,IF(I7&gt;0,K$11*0.2,0))</f>
        <v>#DIV/0!</v>
      </c>
      <c r="L7" s="105" t="e">
        <f t="shared" si="0"/>
        <v>#DIV/0!</v>
      </c>
      <c r="M7" s="127"/>
      <c r="N7" s="105" t="e">
        <f t="shared" si="1"/>
        <v>#DIV/0!</v>
      </c>
      <c r="O7" s="72"/>
      <c r="P7" s="72"/>
      <c r="Q7" s="72"/>
      <c r="R7" s="72"/>
      <c r="S7" s="72" t="s">
        <v>28</v>
      </c>
      <c r="T7" s="72"/>
      <c r="U7" s="89"/>
      <c r="V7" s="89"/>
      <c r="W7" s="89"/>
      <c r="X7" s="129"/>
      <c r="Y7" s="89">
        <f>X7*W4</f>
        <v>0</v>
      </c>
      <c r="Z7" s="89">
        <f>Y7*X4</f>
        <v>0</v>
      </c>
      <c r="AA7" s="135">
        <f>Z7*Y4</f>
        <v>0</v>
      </c>
    </row>
    <row r="8" spans="1:28" ht="15" customHeight="1" x14ac:dyDescent="0.35">
      <c r="A8" s="69"/>
      <c r="B8" s="70"/>
      <c r="C8" s="72"/>
      <c r="D8" s="72"/>
      <c r="E8" s="72"/>
      <c r="F8" s="72"/>
      <c r="G8" s="72" t="s">
        <v>18</v>
      </c>
      <c r="H8" s="72"/>
      <c r="I8" s="121"/>
      <c r="J8" s="72"/>
      <c r="K8" s="105" t="e">
        <f>K$11*0.8*I8/I$11+IF(I9&gt;0,0,IF(I8&gt;0,K$11*0.2,0))</f>
        <v>#DIV/0!</v>
      </c>
      <c r="L8" s="105" t="e">
        <f t="shared" si="0"/>
        <v>#DIV/0!</v>
      </c>
      <c r="M8" s="127"/>
      <c r="N8" s="105" t="e">
        <f t="shared" si="1"/>
        <v>#DIV/0!</v>
      </c>
      <c r="O8" s="72"/>
      <c r="P8" s="72"/>
      <c r="Q8" s="72"/>
      <c r="R8" s="72"/>
      <c r="S8" s="72" t="s">
        <v>29</v>
      </c>
      <c r="T8" s="72"/>
      <c r="U8" s="89"/>
      <c r="V8" s="89"/>
      <c r="W8" s="89"/>
      <c r="X8" s="89"/>
      <c r="Y8" s="129"/>
      <c r="Z8" s="89">
        <f>Y8*W4</f>
        <v>0</v>
      </c>
      <c r="AA8" s="135">
        <f>Z8*X4</f>
        <v>0</v>
      </c>
    </row>
    <row r="9" spans="1:28" ht="15" customHeight="1" x14ac:dyDescent="0.35">
      <c r="A9" s="69"/>
      <c r="B9" s="70"/>
      <c r="C9" s="72"/>
      <c r="D9" s="72"/>
      <c r="E9" s="72"/>
      <c r="F9" s="72"/>
      <c r="G9" s="72" t="s">
        <v>19</v>
      </c>
      <c r="H9" s="72"/>
      <c r="I9" s="121"/>
      <c r="J9" s="72"/>
      <c r="K9" s="105" t="e">
        <f>K$11*0.8*$I9/$I$11+IF(I9&gt;0,K11*0.2,0)</f>
        <v>#DIV/0!</v>
      </c>
      <c r="L9" s="105" t="e">
        <f t="shared" si="0"/>
        <v>#DIV/0!</v>
      </c>
      <c r="M9" s="127"/>
      <c r="N9" s="105" t="e">
        <f t="shared" si="1"/>
        <v>#DIV/0!</v>
      </c>
      <c r="O9" s="72"/>
      <c r="P9" s="72"/>
      <c r="Q9" s="72"/>
      <c r="R9" s="72"/>
      <c r="S9" s="72" t="s">
        <v>30</v>
      </c>
      <c r="T9" s="72"/>
      <c r="U9" s="89"/>
      <c r="V9" s="89"/>
      <c r="W9" s="89"/>
      <c r="X9" s="89"/>
      <c r="Y9" s="89"/>
      <c r="Z9" s="129"/>
      <c r="AA9" s="135">
        <f>Z9*W4</f>
        <v>0</v>
      </c>
    </row>
    <row r="10" spans="1:28" ht="15" customHeight="1" x14ac:dyDescent="0.35">
      <c r="A10" s="69"/>
      <c r="B10" s="70"/>
      <c r="C10" s="72"/>
      <c r="D10" s="72"/>
      <c r="E10" s="72"/>
      <c r="F10" s="72"/>
      <c r="G10" s="72" t="s">
        <v>25</v>
      </c>
      <c r="H10" s="72"/>
      <c r="I10" s="122"/>
      <c r="J10" s="72"/>
      <c r="K10" s="124" t="e">
        <f>K$11*0.8*$I10/$I$11+IF(I10&gt;0,K12*0.2,0)</f>
        <v>#DIV/0!</v>
      </c>
      <c r="L10" s="124" t="e">
        <f t="shared" si="0"/>
        <v>#DIV/0!</v>
      </c>
      <c r="M10" s="128"/>
      <c r="N10" s="124" t="e">
        <f t="shared" si="1"/>
        <v>#DIV/0!</v>
      </c>
      <c r="O10" s="72"/>
      <c r="P10" s="72"/>
      <c r="Q10" s="72"/>
      <c r="R10" s="72"/>
      <c r="S10" s="72" t="s">
        <v>31</v>
      </c>
      <c r="T10" s="72"/>
      <c r="U10" s="72"/>
      <c r="V10" s="72"/>
      <c r="W10" s="72"/>
      <c r="X10" s="72"/>
      <c r="Y10" s="72"/>
      <c r="Z10" s="72"/>
      <c r="AA10" s="130"/>
    </row>
    <row r="11" spans="1:28" ht="15" customHeight="1" thickBot="1" x14ac:dyDescent="0.4">
      <c r="A11" s="69"/>
      <c r="B11" s="70"/>
      <c r="C11" s="72"/>
      <c r="D11" s="72"/>
      <c r="E11" s="72"/>
      <c r="F11" s="72"/>
      <c r="G11" s="72"/>
      <c r="H11" s="72"/>
      <c r="I11" s="125">
        <f>SUM(I5:I10)</f>
        <v>0</v>
      </c>
      <c r="J11" s="71"/>
      <c r="K11" s="126">
        <f>L3</f>
        <v>0</v>
      </c>
      <c r="L11" s="126">
        <f>IF(I2="UG",J3*3,J3)</f>
        <v>0</v>
      </c>
      <c r="M11" s="126">
        <f>SUM(M5:M10)</f>
        <v>0</v>
      </c>
      <c r="N11" s="126">
        <f>SUM(K11:L11)</f>
        <v>0</v>
      </c>
      <c r="O11" s="72"/>
      <c r="P11" s="72"/>
      <c r="Q11" s="72"/>
      <c r="R11" s="72"/>
      <c r="S11" s="71" t="s">
        <v>139</v>
      </c>
      <c r="T11" s="71"/>
      <c r="U11" s="131">
        <f>U5*M5</f>
        <v>0</v>
      </c>
      <c r="V11" s="132" t="e">
        <f>V5*N5</f>
        <v>#DIV/0!</v>
      </c>
      <c r="W11" s="132" t="e">
        <f>W6*N5+W5*N6</f>
        <v>#DIV/0!</v>
      </c>
      <c r="X11" s="132" t="e">
        <f>X7*N5+X6*N6+X5*N7</f>
        <v>#DIV/0!</v>
      </c>
      <c r="Y11" s="132" t="e">
        <f>Y8*N5+Y7*N6+Y6*N7+Y5*N8</f>
        <v>#DIV/0!</v>
      </c>
      <c r="Z11" s="132" t="e">
        <f>Z9*N5+Z8*N6+Z7*N7+Z6*N8+Z5*N9</f>
        <v>#DIV/0!</v>
      </c>
      <c r="AA11" s="133" t="e">
        <f>AA10*N5+AA9*N6+AA8*N7+AA7*N8+AA6*N9+AA5*N10</f>
        <v>#DIV/0!</v>
      </c>
    </row>
    <row r="12" spans="1:28" ht="15.75" customHeight="1" thickTop="1" x14ac:dyDescent="0.35">
      <c r="A12" s="69"/>
      <c r="B12" s="70"/>
      <c r="C12" s="72"/>
      <c r="D12" s="72"/>
      <c r="E12" s="72"/>
      <c r="F12" s="72"/>
      <c r="G12" s="72"/>
      <c r="H12" s="72"/>
      <c r="I12" s="123" t="b">
        <f>I11=J2</f>
        <v>0</v>
      </c>
      <c r="J12" s="72"/>
      <c r="K12" s="72"/>
      <c r="L12" s="72"/>
      <c r="M12" s="72"/>
      <c r="N12" s="72"/>
      <c r="O12" s="72"/>
      <c r="P12" s="72"/>
      <c r="Q12" s="72"/>
      <c r="R12" s="72"/>
      <c r="S12" s="134"/>
      <c r="T12" s="134"/>
      <c r="U12" s="134"/>
      <c r="V12" s="134"/>
      <c r="W12" s="134"/>
      <c r="X12" s="134"/>
      <c r="Y12" s="134"/>
      <c r="Z12" s="134"/>
      <c r="AA12" s="134"/>
      <c r="AB12" s="91"/>
    </row>
    <row r="13" spans="1:28" ht="15.75" customHeight="1" x14ac:dyDescent="0.35">
      <c r="A13" s="9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90"/>
    </row>
    <row r="14" spans="1:28" x14ac:dyDescent="0.35">
      <c r="A14" s="92"/>
      <c r="B14" s="93"/>
      <c r="C14" s="72"/>
      <c r="D14" s="72"/>
      <c r="E14" s="94" t="s">
        <v>153</v>
      </c>
      <c r="F14" s="95"/>
      <c r="G14" s="95"/>
      <c r="H14" s="95"/>
      <c r="I14" s="95"/>
      <c r="J14" s="95"/>
      <c r="K14" s="96"/>
      <c r="L14" s="72"/>
      <c r="M14" s="94" t="s">
        <v>154</v>
      </c>
      <c r="N14" s="95"/>
      <c r="O14" s="95"/>
      <c r="P14" s="95"/>
      <c r="Q14" s="95"/>
      <c r="R14" s="95"/>
      <c r="S14" s="96"/>
      <c r="T14" s="72"/>
      <c r="U14" s="94" t="s">
        <v>155</v>
      </c>
      <c r="V14" s="95"/>
      <c r="W14" s="95"/>
      <c r="X14" s="95"/>
      <c r="Y14" s="95"/>
      <c r="Z14" s="95"/>
      <c r="AA14" s="97"/>
    </row>
    <row r="15" spans="1:28" x14ac:dyDescent="0.35">
      <c r="A15" s="92"/>
      <c r="B15" s="93"/>
      <c r="C15" s="72"/>
      <c r="D15" s="72"/>
      <c r="E15" s="84" t="s">
        <v>64</v>
      </c>
      <c r="F15" s="150" t="s">
        <v>15</v>
      </c>
      <c r="G15" s="150" t="s">
        <v>16</v>
      </c>
      <c r="H15" s="150" t="s">
        <v>17</v>
      </c>
      <c r="I15" s="150" t="s">
        <v>18</v>
      </c>
      <c r="J15" s="150" t="s">
        <v>19</v>
      </c>
      <c r="K15" s="150" t="s">
        <v>25</v>
      </c>
      <c r="L15" s="72"/>
      <c r="M15" s="84" t="s">
        <v>64</v>
      </c>
      <c r="N15" s="150" t="s">
        <v>15</v>
      </c>
      <c r="O15" s="150" t="s">
        <v>16</v>
      </c>
      <c r="P15" s="150" t="s">
        <v>17</v>
      </c>
      <c r="Q15" s="150" t="s">
        <v>18</v>
      </c>
      <c r="R15" s="150" t="s">
        <v>19</v>
      </c>
      <c r="S15" s="150" t="s">
        <v>25</v>
      </c>
      <c r="T15" s="72"/>
      <c r="U15" s="84" t="s">
        <v>64</v>
      </c>
      <c r="V15" s="150" t="s">
        <v>15</v>
      </c>
      <c r="W15" s="150" t="s">
        <v>16</v>
      </c>
      <c r="X15" s="150" t="s">
        <v>17</v>
      </c>
      <c r="Y15" s="150" t="s">
        <v>18</v>
      </c>
      <c r="Z15" s="150" t="s">
        <v>19</v>
      </c>
      <c r="AA15" s="151" t="s">
        <v>25</v>
      </c>
    </row>
    <row r="16" spans="1:28" x14ac:dyDescent="0.35">
      <c r="A16" s="92" t="s">
        <v>32</v>
      </c>
      <c r="B16" s="72" t="s">
        <v>10</v>
      </c>
      <c r="C16" s="72"/>
      <c r="D16" s="72"/>
      <c r="E16" s="137"/>
      <c r="F16" s="137"/>
      <c r="G16" s="137"/>
      <c r="H16" s="137"/>
      <c r="I16" s="137"/>
      <c r="J16" s="137"/>
      <c r="K16" s="137"/>
      <c r="L16" s="72"/>
      <c r="M16" s="137"/>
      <c r="N16" s="137"/>
      <c r="O16" s="137"/>
      <c r="P16" s="137"/>
      <c r="Q16" s="137"/>
      <c r="R16" s="137"/>
      <c r="S16" s="137"/>
      <c r="T16" s="72"/>
      <c r="U16" s="98">
        <f>M16+E16</f>
        <v>0</v>
      </c>
      <c r="V16" s="98">
        <f t="shared" ref="V16:AA16" si="2">N16+F16</f>
        <v>0</v>
      </c>
      <c r="W16" s="98">
        <f t="shared" si="2"/>
        <v>0</v>
      </c>
      <c r="X16" s="98">
        <f t="shared" si="2"/>
        <v>0</v>
      </c>
      <c r="Y16" s="98">
        <f t="shared" si="2"/>
        <v>0</v>
      </c>
      <c r="Z16" s="98">
        <f t="shared" si="2"/>
        <v>0</v>
      </c>
      <c r="AA16" s="99">
        <f t="shared" si="2"/>
        <v>0</v>
      </c>
    </row>
    <row r="17" spans="1:27" x14ac:dyDescent="0.35">
      <c r="A17" s="92"/>
      <c r="B17" s="72" t="s">
        <v>11</v>
      </c>
      <c r="C17" s="72"/>
      <c r="D17" s="72"/>
      <c r="E17" s="137"/>
      <c r="F17" s="137"/>
      <c r="G17" s="137"/>
      <c r="H17" s="137"/>
      <c r="I17" s="137"/>
      <c r="J17" s="137"/>
      <c r="K17" s="137"/>
      <c r="L17" s="72"/>
      <c r="M17" s="137"/>
      <c r="N17" s="137"/>
      <c r="O17" s="137"/>
      <c r="P17" s="137"/>
      <c r="Q17" s="137"/>
      <c r="R17" s="137"/>
      <c r="S17" s="137"/>
      <c r="T17" s="72"/>
      <c r="U17" s="98">
        <f t="shared" ref="U17:U21" si="3">M17+E17</f>
        <v>0</v>
      </c>
      <c r="V17" s="98">
        <f t="shared" ref="V17:V21" si="4">N17+F17</f>
        <v>0</v>
      </c>
      <c r="W17" s="98">
        <f t="shared" ref="W17:W21" si="5">O17+G17</f>
        <v>0</v>
      </c>
      <c r="X17" s="98">
        <f t="shared" ref="X17:X21" si="6">P17+H17</f>
        <v>0</v>
      </c>
      <c r="Y17" s="98">
        <f t="shared" ref="Y17:Y21" si="7">Q17+I17</f>
        <v>0</v>
      </c>
      <c r="Z17" s="98">
        <f t="shared" ref="Z17:Z21" si="8">R17+J17</f>
        <v>0</v>
      </c>
      <c r="AA17" s="99">
        <f t="shared" ref="AA17:AA21" si="9">S17+K17</f>
        <v>0</v>
      </c>
    </row>
    <row r="18" spans="1:27" x14ac:dyDescent="0.35">
      <c r="A18" s="92"/>
      <c r="B18" s="72" t="s">
        <v>12</v>
      </c>
      <c r="C18" s="72"/>
      <c r="D18" s="72"/>
      <c r="E18" s="137"/>
      <c r="F18" s="137"/>
      <c r="G18" s="137"/>
      <c r="H18" s="137"/>
      <c r="I18" s="137"/>
      <c r="J18" s="137"/>
      <c r="K18" s="137"/>
      <c r="L18" s="72"/>
      <c r="M18" s="137"/>
      <c r="N18" s="137"/>
      <c r="O18" s="137"/>
      <c r="P18" s="137"/>
      <c r="Q18" s="137"/>
      <c r="R18" s="137"/>
      <c r="S18" s="137"/>
      <c r="T18" s="72"/>
      <c r="U18" s="98">
        <f t="shared" si="3"/>
        <v>0</v>
      </c>
      <c r="V18" s="98">
        <f t="shared" si="4"/>
        <v>0</v>
      </c>
      <c r="W18" s="98">
        <f t="shared" si="5"/>
        <v>0</v>
      </c>
      <c r="X18" s="98">
        <f t="shared" si="6"/>
        <v>0</v>
      </c>
      <c r="Y18" s="98">
        <f t="shared" si="7"/>
        <v>0</v>
      </c>
      <c r="Z18" s="98">
        <f t="shared" si="8"/>
        <v>0</v>
      </c>
      <c r="AA18" s="99">
        <f t="shared" si="9"/>
        <v>0</v>
      </c>
    </row>
    <row r="19" spans="1:27" x14ac:dyDescent="0.35">
      <c r="A19" s="92"/>
      <c r="B19" s="72" t="s">
        <v>13</v>
      </c>
      <c r="C19" s="72"/>
      <c r="D19" s="72"/>
      <c r="E19" s="137"/>
      <c r="F19" s="137"/>
      <c r="G19" s="137"/>
      <c r="H19" s="137"/>
      <c r="I19" s="137"/>
      <c r="J19" s="137"/>
      <c r="K19" s="137"/>
      <c r="L19" s="72"/>
      <c r="M19" s="137"/>
      <c r="N19" s="137"/>
      <c r="O19" s="137"/>
      <c r="P19" s="137"/>
      <c r="Q19" s="137"/>
      <c r="R19" s="137"/>
      <c r="S19" s="137"/>
      <c r="T19" s="72"/>
      <c r="U19" s="98">
        <f t="shared" si="3"/>
        <v>0</v>
      </c>
      <c r="V19" s="98">
        <f t="shared" si="4"/>
        <v>0</v>
      </c>
      <c r="W19" s="98">
        <f t="shared" si="5"/>
        <v>0</v>
      </c>
      <c r="X19" s="98">
        <f t="shared" si="6"/>
        <v>0</v>
      </c>
      <c r="Y19" s="98">
        <f t="shared" si="7"/>
        <v>0</v>
      </c>
      <c r="Z19" s="98">
        <f t="shared" si="8"/>
        <v>0</v>
      </c>
      <c r="AA19" s="99">
        <f t="shared" si="9"/>
        <v>0</v>
      </c>
    </row>
    <row r="20" spans="1:27" x14ac:dyDescent="0.35">
      <c r="A20" s="92"/>
      <c r="B20" s="72" t="s">
        <v>14</v>
      </c>
      <c r="C20" s="72"/>
      <c r="D20" s="72"/>
      <c r="E20" s="137"/>
      <c r="F20" s="137"/>
      <c r="G20" s="137"/>
      <c r="H20" s="137"/>
      <c r="I20" s="137"/>
      <c r="J20" s="137"/>
      <c r="K20" s="137"/>
      <c r="L20" s="72"/>
      <c r="M20" s="137"/>
      <c r="N20" s="137"/>
      <c r="O20" s="137"/>
      <c r="P20" s="137"/>
      <c r="Q20" s="137"/>
      <c r="R20" s="137"/>
      <c r="S20" s="137"/>
      <c r="T20" s="72"/>
      <c r="U20" s="98">
        <f t="shared" si="3"/>
        <v>0</v>
      </c>
      <c r="V20" s="98">
        <f t="shared" si="4"/>
        <v>0</v>
      </c>
      <c r="W20" s="98">
        <f t="shared" si="5"/>
        <v>0</v>
      </c>
      <c r="X20" s="98">
        <f t="shared" si="6"/>
        <v>0</v>
      </c>
      <c r="Y20" s="98">
        <f t="shared" si="7"/>
        <v>0</v>
      </c>
      <c r="Z20" s="98">
        <f t="shared" si="8"/>
        <v>0</v>
      </c>
      <c r="AA20" s="99">
        <f t="shared" si="9"/>
        <v>0</v>
      </c>
    </row>
    <row r="21" spans="1:27" x14ac:dyDescent="0.35">
      <c r="A21" s="92"/>
      <c r="B21" s="72" t="s">
        <v>128</v>
      </c>
      <c r="C21" s="72"/>
      <c r="D21" s="72"/>
      <c r="E21" s="137"/>
      <c r="F21" s="137"/>
      <c r="G21" s="137"/>
      <c r="H21" s="137"/>
      <c r="I21" s="137"/>
      <c r="J21" s="137"/>
      <c r="K21" s="137"/>
      <c r="L21" s="72"/>
      <c r="M21" s="137"/>
      <c r="N21" s="137"/>
      <c r="O21" s="137"/>
      <c r="P21" s="137"/>
      <c r="Q21" s="137"/>
      <c r="R21" s="137"/>
      <c r="S21" s="137"/>
      <c r="T21" s="72"/>
      <c r="U21" s="98">
        <f t="shared" si="3"/>
        <v>0</v>
      </c>
      <c r="V21" s="98">
        <f t="shared" si="4"/>
        <v>0</v>
      </c>
      <c r="W21" s="98">
        <f t="shared" si="5"/>
        <v>0</v>
      </c>
      <c r="X21" s="98">
        <f t="shared" si="6"/>
        <v>0</v>
      </c>
      <c r="Y21" s="98">
        <f t="shared" si="7"/>
        <v>0</v>
      </c>
      <c r="Z21" s="98">
        <f t="shared" si="8"/>
        <v>0</v>
      </c>
      <c r="AA21" s="99">
        <f t="shared" si="9"/>
        <v>0</v>
      </c>
    </row>
    <row r="22" spans="1:27" x14ac:dyDescent="0.35">
      <c r="A22" s="92"/>
      <c r="B22" s="93"/>
      <c r="C22" s="72"/>
      <c r="D22" s="72"/>
      <c r="E22" s="98"/>
      <c r="F22" s="98"/>
      <c r="G22" s="98"/>
      <c r="H22" s="98"/>
      <c r="I22" s="98"/>
      <c r="J22" s="98"/>
      <c r="K22" s="98"/>
      <c r="L22" s="72"/>
      <c r="M22" s="98"/>
      <c r="N22" s="98"/>
      <c r="O22" s="98"/>
      <c r="P22" s="98"/>
      <c r="Q22" s="98"/>
      <c r="R22" s="98"/>
      <c r="S22" s="98"/>
      <c r="T22" s="72"/>
      <c r="U22" s="98"/>
      <c r="V22" s="98"/>
      <c r="W22" s="98"/>
      <c r="X22" s="98"/>
      <c r="Y22" s="98"/>
      <c r="Z22" s="98"/>
      <c r="AA22" s="99"/>
    </row>
    <row r="23" spans="1:27" x14ac:dyDescent="0.35">
      <c r="A23" s="92" t="s">
        <v>160</v>
      </c>
      <c r="B23" s="72" t="s">
        <v>111</v>
      </c>
      <c r="C23" s="72"/>
      <c r="D23" s="72"/>
      <c r="E23" s="137"/>
      <c r="F23" s="137"/>
      <c r="G23" s="137"/>
      <c r="H23" s="137"/>
      <c r="I23" s="137"/>
      <c r="J23" s="137"/>
      <c r="K23" s="137"/>
      <c r="L23" s="72"/>
      <c r="M23" s="137"/>
      <c r="N23" s="137"/>
      <c r="O23" s="137"/>
      <c r="P23" s="137"/>
      <c r="Q23" s="137"/>
      <c r="R23" s="137"/>
      <c r="S23" s="137"/>
      <c r="T23" s="72"/>
      <c r="U23" s="98">
        <f t="shared" ref="U23:U31" si="10">M23+E23</f>
        <v>0</v>
      </c>
      <c r="V23" s="98">
        <f t="shared" ref="V23:V31" si="11">N23+F23</f>
        <v>0</v>
      </c>
      <c r="W23" s="98">
        <f t="shared" ref="W23:W31" si="12">O23+G23</f>
        <v>0</v>
      </c>
      <c r="X23" s="98">
        <f t="shared" ref="X23:X31" si="13">P23+H23</f>
        <v>0</v>
      </c>
      <c r="Y23" s="98">
        <f t="shared" ref="Y23:Y31" si="14">Q23+I23</f>
        <v>0</v>
      </c>
      <c r="Z23" s="98">
        <f t="shared" ref="Z23:Z31" si="15">R23+J23</f>
        <v>0</v>
      </c>
      <c r="AA23" s="99">
        <f t="shared" ref="AA23:AA31" si="16">S23+K23</f>
        <v>0</v>
      </c>
    </row>
    <row r="24" spans="1:27" x14ac:dyDescent="0.35">
      <c r="A24" s="92"/>
      <c r="B24" s="72" t="s">
        <v>112</v>
      </c>
      <c r="C24" s="72"/>
      <c r="D24" s="72"/>
      <c r="E24" s="137"/>
      <c r="F24" s="137"/>
      <c r="G24" s="137"/>
      <c r="H24" s="137"/>
      <c r="I24" s="137"/>
      <c r="J24" s="137"/>
      <c r="K24" s="137"/>
      <c r="L24" s="72"/>
      <c r="M24" s="137"/>
      <c r="N24" s="137"/>
      <c r="O24" s="137"/>
      <c r="P24" s="137"/>
      <c r="Q24" s="137"/>
      <c r="R24" s="137"/>
      <c r="S24" s="137"/>
      <c r="T24" s="72"/>
      <c r="U24" s="98">
        <f t="shared" si="10"/>
        <v>0</v>
      </c>
      <c r="V24" s="98">
        <f t="shared" si="11"/>
        <v>0</v>
      </c>
      <c r="W24" s="98">
        <f t="shared" si="12"/>
        <v>0</v>
      </c>
      <c r="X24" s="98">
        <f t="shared" si="13"/>
        <v>0</v>
      </c>
      <c r="Y24" s="98">
        <f t="shared" si="14"/>
        <v>0</v>
      </c>
      <c r="Z24" s="98">
        <f t="shared" si="15"/>
        <v>0</v>
      </c>
      <c r="AA24" s="99">
        <f t="shared" si="16"/>
        <v>0</v>
      </c>
    </row>
    <row r="25" spans="1:27" x14ac:dyDescent="0.35">
      <c r="A25" s="92"/>
      <c r="B25" s="72" t="s">
        <v>113</v>
      </c>
      <c r="C25" s="72"/>
      <c r="D25" s="72"/>
      <c r="E25" s="137"/>
      <c r="F25" s="137"/>
      <c r="G25" s="137"/>
      <c r="H25" s="137"/>
      <c r="I25" s="137"/>
      <c r="J25" s="137"/>
      <c r="K25" s="137"/>
      <c r="L25" s="72"/>
      <c r="M25" s="137"/>
      <c r="N25" s="137"/>
      <c r="O25" s="137"/>
      <c r="P25" s="137"/>
      <c r="Q25" s="137"/>
      <c r="R25" s="137"/>
      <c r="S25" s="137"/>
      <c r="T25" s="72"/>
      <c r="U25" s="98">
        <f t="shared" si="10"/>
        <v>0</v>
      </c>
      <c r="V25" s="98">
        <f t="shared" si="11"/>
        <v>0</v>
      </c>
      <c r="W25" s="98">
        <f t="shared" si="12"/>
        <v>0</v>
      </c>
      <c r="X25" s="98">
        <f t="shared" si="13"/>
        <v>0</v>
      </c>
      <c r="Y25" s="98">
        <f t="shared" si="14"/>
        <v>0</v>
      </c>
      <c r="Z25" s="98">
        <f t="shared" si="15"/>
        <v>0</v>
      </c>
      <c r="AA25" s="99">
        <f t="shared" si="16"/>
        <v>0</v>
      </c>
    </row>
    <row r="26" spans="1:27" x14ac:dyDescent="0.35">
      <c r="A26" s="92"/>
      <c r="B26" s="72" t="s">
        <v>114</v>
      </c>
      <c r="C26" s="72"/>
      <c r="D26" s="72"/>
      <c r="E26" s="137"/>
      <c r="F26" s="137"/>
      <c r="G26" s="137"/>
      <c r="H26" s="137"/>
      <c r="I26" s="137"/>
      <c r="J26" s="137"/>
      <c r="K26" s="137"/>
      <c r="L26" s="72"/>
      <c r="M26" s="137"/>
      <c r="N26" s="137"/>
      <c r="O26" s="137"/>
      <c r="P26" s="137"/>
      <c r="Q26" s="137"/>
      <c r="R26" s="137"/>
      <c r="S26" s="137"/>
      <c r="T26" s="72"/>
      <c r="U26" s="98">
        <f t="shared" si="10"/>
        <v>0</v>
      </c>
      <c r="V26" s="98">
        <f t="shared" si="11"/>
        <v>0</v>
      </c>
      <c r="W26" s="98">
        <f t="shared" si="12"/>
        <v>0</v>
      </c>
      <c r="X26" s="98">
        <f t="shared" si="13"/>
        <v>0</v>
      </c>
      <c r="Y26" s="98">
        <f t="shared" si="14"/>
        <v>0</v>
      </c>
      <c r="Z26" s="98">
        <f t="shared" si="15"/>
        <v>0</v>
      </c>
      <c r="AA26" s="99">
        <f t="shared" si="16"/>
        <v>0</v>
      </c>
    </row>
    <row r="27" spans="1:27" x14ac:dyDescent="0.35">
      <c r="A27" s="92"/>
      <c r="B27" s="72" t="s">
        <v>115</v>
      </c>
      <c r="C27" s="72"/>
      <c r="D27" s="72"/>
      <c r="E27" s="137"/>
      <c r="F27" s="137"/>
      <c r="G27" s="137"/>
      <c r="H27" s="137"/>
      <c r="I27" s="137"/>
      <c r="J27" s="137"/>
      <c r="K27" s="137"/>
      <c r="L27" s="72"/>
      <c r="M27" s="137"/>
      <c r="N27" s="137"/>
      <c r="O27" s="137"/>
      <c r="P27" s="137"/>
      <c r="Q27" s="137"/>
      <c r="R27" s="137"/>
      <c r="S27" s="137"/>
      <c r="T27" s="72"/>
      <c r="U27" s="98">
        <f t="shared" si="10"/>
        <v>0</v>
      </c>
      <c r="V27" s="98">
        <f t="shared" si="11"/>
        <v>0</v>
      </c>
      <c r="W27" s="98">
        <f t="shared" si="12"/>
        <v>0</v>
      </c>
      <c r="X27" s="98">
        <f t="shared" si="13"/>
        <v>0</v>
      </c>
      <c r="Y27" s="98">
        <f t="shared" si="14"/>
        <v>0</v>
      </c>
      <c r="Z27" s="98">
        <f t="shared" si="15"/>
        <v>0</v>
      </c>
      <c r="AA27" s="99">
        <f t="shared" si="16"/>
        <v>0</v>
      </c>
    </row>
    <row r="28" spans="1:27" x14ac:dyDescent="0.35">
      <c r="A28" s="92"/>
      <c r="B28" s="72" t="s">
        <v>116</v>
      </c>
      <c r="C28" s="72"/>
      <c r="D28" s="72"/>
      <c r="E28" s="137"/>
      <c r="F28" s="137"/>
      <c r="G28" s="137"/>
      <c r="H28" s="137"/>
      <c r="I28" s="137"/>
      <c r="J28" s="137"/>
      <c r="K28" s="137"/>
      <c r="L28" s="72"/>
      <c r="M28" s="137"/>
      <c r="N28" s="137"/>
      <c r="O28" s="137"/>
      <c r="P28" s="137"/>
      <c r="Q28" s="137"/>
      <c r="R28" s="137"/>
      <c r="S28" s="137"/>
      <c r="T28" s="72"/>
      <c r="U28" s="98">
        <f t="shared" si="10"/>
        <v>0</v>
      </c>
      <c r="V28" s="98">
        <f t="shared" si="11"/>
        <v>0</v>
      </c>
      <c r="W28" s="98">
        <f t="shared" si="12"/>
        <v>0</v>
      </c>
      <c r="X28" s="98">
        <f t="shared" si="13"/>
        <v>0</v>
      </c>
      <c r="Y28" s="98">
        <f t="shared" si="14"/>
        <v>0</v>
      </c>
      <c r="Z28" s="98">
        <f t="shared" si="15"/>
        <v>0</v>
      </c>
      <c r="AA28" s="99">
        <f t="shared" si="16"/>
        <v>0</v>
      </c>
    </row>
    <row r="29" spans="1:27" x14ac:dyDescent="0.35">
      <c r="A29" s="92"/>
      <c r="B29" s="72" t="s">
        <v>117</v>
      </c>
      <c r="C29" s="72"/>
      <c r="D29" s="72"/>
      <c r="E29" s="137"/>
      <c r="F29" s="137"/>
      <c r="G29" s="137"/>
      <c r="H29" s="137"/>
      <c r="I29" s="137"/>
      <c r="J29" s="137"/>
      <c r="K29" s="137"/>
      <c r="L29" s="72"/>
      <c r="M29" s="137"/>
      <c r="N29" s="137"/>
      <c r="O29" s="137"/>
      <c r="P29" s="137"/>
      <c r="Q29" s="137"/>
      <c r="R29" s="137"/>
      <c r="S29" s="137"/>
      <c r="T29" s="72"/>
      <c r="U29" s="98">
        <f t="shared" si="10"/>
        <v>0</v>
      </c>
      <c r="V29" s="98">
        <f t="shared" si="11"/>
        <v>0</v>
      </c>
      <c r="W29" s="98">
        <f t="shared" si="12"/>
        <v>0</v>
      </c>
      <c r="X29" s="98">
        <f t="shared" si="13"/>
        <v>0</v>
      </c>
      <c r="Y29" s="98">
        <f t="shared" si="14"/>
        <v>0</v>
      </c>
      <c r="Z29" s="98">
        <f t="shared" si="15"/>
        <v>0</v>
      </c>
      <c r="AA29" s="99">
        <f t="shared" si="16"/>
        <v>0</v>
      </c>
    </row>
    <row r="30" spans="1:27" x14ac:dyDescent="0.35">
      <c r="A30" s="92"/>
      <c r="B30" s="72" t="s">
        <v>118</v>
      </c>
      <c r="C30" s="72"/>
      <c r="D30" s="72"/>
      <c r="E30" s="137"/>
      <c r="F30" s="137"/>
      <c r="G30" s="137"/>
      <c r="H30" s="137"/>
      <c r="I30" s="137"/>
      <c r="J30" s="137"/>
      <c r="K30" s="137"/>
      <c r="L30" s="72"/>
      <c r="M30" s="137"/>
      <c r="N30" s="137"/>
      <c r="O30" s="137"/>
      <c r="P30" s="137"/>
      <c r="Q30" s="137"/>
      <c r="R30" s="137"/>
      <c r="S30" s="137"/>
      <c r="T30" s="72"/>
      <c r="U30" s="98">
        <f t="shared" si="10"/>
        <v>0</v>
      </c>
      <c r="V30" s="98">
        <f t="shared" si="11"/>
        <v>0</v>
      </c>
      <c r="W30" s="98">
        <f t="shared" si="12"/>
        <v>0</v>
      </c>
      <c r="X30" s="98">
        <f t="shared" si="13"/>
        <v>0</v>
      </c>
      <c r="Y30" s="98">
        <f t="shared" si="14"/>
        <v>0</v>
      </c>
      <c r="Z30" s="98">
        <f t="shared" si="15"/>
        <v>0</v>
      </c>
      <c r="AA30" s="99">
        <f t="shared" si="16"/>
        <v>0</v>
      </c>
    </row>
    <row r="31" spans="1:27" x14ac:dyDescent="0.35">
      <c r="A31" s="92"/>
      <c r="B31" s="72" t="s">
        <v>119</v>
      </c>
      <c r="C31" s="72"/>
      <c r="D31" s="72"/>
      <c r="E31" s="137"/>
      <c r="F31" s="137"/>
      <c r="G31" s="137"/>
      <c r="H31" s="137"/>
      <c r="I31" s="137"/>
      <c r="J31" s="137"/>
      <c r="K31" s="137"/>
      <c r="L31" s="72"/>
      <c r="M31" s="137"/>
      <c r="N31" s="137"/>
      <c r="O31" s="137"/>
      <c r="P31" s="137"/>
      <c r="Q31" s="137"/>
      <c r="R31" s="137"/>
      <c r="S31" s="137"/>
      <c r="T31" s="72"/>
      <c r="U31" s="98">
        <f t="shared" si="10"/>
        <v>0</v>
      </c>
      <c r="V31" s="98">
        <f t="shared" si="11"/>
        <v>0</v>
      </c>
      <c r="W31" s="98">
        <f t="shared" si="12"/>
        <v>0</v>
      </c>
      <c r="X31" s="98">
        <f t="shared" si="13"/>
        <v>0</v>
      </c>
      <c r="Y31" s="98">
        <f t="shared" si="14"/>
        <v>0</v>
      </c>
      <c r="Z31" s="98">
        <f t="shared" si="15"/>
        <v>0</v>
      </c>
      <c r="AA31" s="99">
        <f t="shared" si="16"/>
        <v>0</v>
      </c>
    </row>
    <row r="32" spans="1:27" x14ac:dyDescent="0.35">
      <c r="A32" s="92"/>
      <c r="B32" s="73"/>
      <c r="C32" s="73"/>
      <c r="D32" s="73"/>
      <c r="E32" s="93"/>
      <c r="F32" s="93"/>
      <c r="G32" s="93"/>
      <c r="H32" s="93"/>
      <c r="I32" s="93"/>
      <c r="J32" s="93"/>
      <c r="K32" s="93"/>
      <c r="L32" s="72"/>
      <c r="M32" s="93"/>
      <c r="N32" s="93"/>
      <c r="O32" s="93"/>
      <c r="P32" s="93"/>
      <c r="Q32" s="93"/>
      <c r="R32" s="93"/>
      <c r="S32" s="93"/>
      <c r="T32" s="72"/>
      <c r="U32" s="93"/>
      <c r="V32" s="93"/>
      <c r="W32" s="93"/>
      <c r="X32" s="93"/>
      <c r="Y32" s="93"/>
      <c r="Z32" s="93"/>
      <c r="AA32" s="100"/>
    </row>
    <row r="33" spans="1:28" s="103" customFormat="1" ht="15" thickBot="1" x14ac:dyDescent="0.4">
      <c r="A33" s="101" t="s">
        <v>159</v>
      </c>
      <c r="B33" s="102"/>
      <c r="C33" s="102"/>
      <c r="D33" s="102"/>
      <c r="E33" s="138">
        <f>SUM(E16:E32)</f>
        <v>0</v>
      </c>
      <c r="F33" s="138">
        <f>SUM(F16:F32)</f>
        <v>0</v>
      </c>
      <c r="G33" s="138">
        <f>SUM(G16:G32)</f>
        <v>0</v>
      </c>
      <c r="H33" s="138">
        <f>SUM(H16:H32)</f>
        <v>0</v>
      </c>
      <c r="I33" s="138">
        <f>SUM(I16:I32)</f>
        <v>0</v>
      </c>
      <c r="J33" s="138">
        <f>SUM(J16:J32)</f>
        <v>0</v>
      </c>
      <c r="K33" s="138">
        <f>SUM(K16:K32)</f>
        <v>0</v>
      </c>
      <c r="L33" s="71"/>
      <c r="M33" s="138">
        <f>SUM(M16:M32)</f>
        <v>0</v>
      </c>
      <c r="N33" s="138">
        <f>SUM(N16:N32)</f>
        <v>0</v>
      </c>
      <c r="O33" s="138">
        <f>SUM(O16:O32)</f>
        <v>0</v>
      </c>
      <c r="P33" s="138">
        <f>SUM(P16:P32)</f>
        <v>0</v>
      </c>
      <c r="Q33" s="138">
        <f>SUM(Q16:Q32)</f>
        <v>0</v>
      </c>
      <c r="R33" s="138">
        <f>SUM(R16:R32)</f>
        <v>0</v>
      </c>
      <c r="S33" s="138">
        <f>SUM(S16:S32)</f>
        <v>0</v>
      </c>
      <c r="T33" s="71"/>
      <c r="U33" s="138">
        <f>SUM(U16:U32)</f>
        <v>0</v>
      </c>
      <c r="V33" s="138">
        <f>SUM(V16:V32)</f>
        <v>0</v>
      </c>
      <c r="W33" s="138">
        <f>SUM(W16:W32)</f>
        <v>0</v>
      </c>
      <c r="X33" s="138">
        <f>SUM(X16:X32)</f>
        <v>0</v>
      </c>
      <c r="Y33" s="138">
        <f>SUM(Y16:Y32)</f>
        <v>0</v>
      </c>
      <c r="Z33" s="138">
        <f>SUM(Z16:Z32)</f>
        <v>0</v>
      </c>
      <c r="AA33" s="139">
        <f>SUM(AA16:AA32)</f>
        <v>0</v>
      </c>
      <c r="AB33" s="91"/>
    </row>
    <row r="34" spans="1:28" x14ac:dyDescent="0.35">
      <c r="A34" s="92"/>
      <c r="B34" s="73"/>
      <c r="C34" s="73"/>
      <c r="D34" s="73"/>
      <c r="E34" s="73"/>
      <c r="F34" s="73"/>
      <c r="G34" s="73"/>
      <c r="H34" s="98"/>
      <c r="I34" s="73"/>
      <c r="J34" s="72"/>
      <c r="K34" s="72"/>
      <c r="L34" s="72"/>
      <c r="M34" s="73"/>
      <c r="N34" s="73"/>
      <c r="O34" s="73"/>
      <c r="P34" s="98"/>
      <c r="Q34" s="73"/>
      <c r="R34" s="72"/>
      <c r="S34" s="72"/>
      <c r="T34" s="72"/>
      <c r="U34" s="73"/>
      <c r="V34" s="73"/>
      <c r="W34" s="73"/>
      <c r="X34" s="98"/>
      <c r="Y34" s="73"/>
      <c r="Z34" s="72"/>
      <c r="AA34" s="90"/>
    </row>
    <row r="35" spans="1:28" x14ac:dyDescent="0.35">
      <c r="A35" s="92"/>
      <c r="B35" s="93"/>
      <c r="C35" s="72"/>
      <c r="D35" s="72"/>
      <c r="E35" s="94" t="s">
        <v>151</v>
      </c>
      <c r="F35" s="95"/>
      <c r="G35" s="95"/>
      <c r="H35" s="95"/>
      <c r="I35" s="95"/>
      <c r="J35" s="95"/>
      <c r="K35" s="96"/>
      <c r="L35" s="72"/>
      <c r="M35" s="94" t="s">
        <v>152</v>
      </c>
      <c r="N35" s="95"/>
      <c r="O35" s="95"/>
      <c r="P35" s="95"/>
      <c r="Q35" s="95"/>
      <c r="R35" s="95"/>
      <c r="S35" s="96"/>
      <c r="T35" s="72"/>
      <c r="U35" s="94" t="s">
        <v>156</v>
      </c>
      <c r="V35" s="95"/>
      <c r="W35" s="95"/>
      <c r="X35" s="95"/>
      <c r="Y35" s="95"/>
      <c r="Z35" s="95"/>
      <c r="AA35" s="97"/>
    </row>
    <row r="36" spans="1:28" x14ac:dyDescent="0.35">
      <c r="A36" s="92"/>
      <c r="B36" s="93"/>
      <c r="C36" s="104" t="s">
        <v>138</v>
      </c>
      <c r="D36" s="72"/>
      <c r="E36" s="150" t="s">
        <v>64</v>
      </c>
      <c r="F36" s="150" t="s">
        <v>15</v>
      </c>
      <c r="G36" s="150" t="s">
        <v>16</v>
      </c>
      <c r="H36" s="150" t="s">
        <v>17</v>
      </c>
      <c r="I36" s="150" t="s">
        <v>18</v>
      </c>
      <c r="J36" s="150" t="s">
        <v>19</v>
      </c>
      <c r="K36" s="150" t="s">
        <v>25</v>
      </c>
      <c r="L36" s="152"/>
      <c r="M36" s="150" t="s">
        <v>64</v>
      </c>
      <c r="N36" s="150" t="s">
        <v>15</v>
      </c>
      <c r="O36" s="150" t="s">
        <v>16</v>
      </c>
      <c r="P36" s="150" t="s">
        <v>17</v>
      </c>
      <c r="Q36" s="150" t="s">
        <v>18</v>
      </c>
      <c r="R36" s="150" t="s">
        <v>19</v>
      </c>
      <c r="S36" s="150" t="s">
        <v>25</v>
      </c>
      <c r="T36" s="152"/>
      <c r="U36" s="150" t="s">
        <v>64</v>
      </c>
      <c r="V36" s="150" t="s">
        <v>15</v>
      </c>
      <c r="W36" s="150" t="s">
        <v>16</v>
      </c>
      <c r="X36" s="150" t="s">
        <v>17</v>
      </c>
      <c r="Y36" s="150" t="s">
        <v>18</v>
      </c>
      <c r="Z36" s="150" t="s">
        <v>19</v>
      </c>
      <c r="AA36" s="151" t="s">
        <v>25</v>
      </c>
    </row>
    <row r="37" spans="1:28" x14ac:dyDescent="0.35">
      <c r="A37" s="92" t="s">
        <v>32</v>
      </c>
      <c r="B37" s="72" t="s">
        <v>10</v>
      </c>
      <c r="C37" s="105">
        <f>IF(B$2='rates and costs'!F$12,VLOOKUP(B16,'rates and costs'!A$29:J$34,10,FALSE),VLOOKUP(B16,'rates and costs'!A$29:J$34,6,FALSE))</f>
        <v>40736.059600000001</v>
      </c>
      <c r="D37" s="72"/>
      <c r="E37" s="105">
        <f>E16*C37</f>
        <v>0</v>
      </c>
      <c r="F37" s="105">
        <f>F16*C37</f>
        <v>0</v>
      </c>
      <c r="G37" s="105">
        <f>G16*$C37*(1+$C$54)</f>
        <v>0</v>
      </c>
      <c r="H37" s="105">
        <f>H16*$C37*(1+$C$54)^2</f>
        <v>0</v>
      </c>
      <c r="I37" s="105">
        <f>I16*$C37*(1+$C$54)^3</f>
        <v>0</v>
      </c>
      <c r="J37" s="105">
        <f>J16*$C37*(1+$C$54)^4</f>
        <v>0</v>
      </c>
      <c r="K37" s="105">
        <f>K16*$C37*(1+$C$54)^5</f>
        <v>0</v>
      </c>
      <c r="L37" s="105"/>
      <c r="M37" s="105">
        <f>M16*C37</f>
        <v>0</v>
      </c>
      <c r="N37" s="105">
        <f>N16*C37</f>
        <v>0</v>
      </c>
      <c r="O37" s="105">
        <f>O16*$C37*(1+$C$54)</f>
        <v>0</v>
      </c>
      <c r="P37" s="105">
        <f>P16*$C37*(1+$C$54)^2</f>
        <v>0</v>
      </c>
      <c r="Q37" s="105">
        <f>Q16*$C37*(1+$C$54)^3</f>
        <v>0</v>
      </c>
      <c r="R37" s="105">
        <f>R16*$C37*(1+$C$54)^4</f>
        <v>0</v>
      </c>
      <c r="S37" s="105">
        <f>S16*$C37*(1+$C$54)^5</f>
        <v>0</v>
      </c>
      <c r="T37" s="105"/>
      <c r="U37" s="105">
        <f>M37+E37</f>
        <v>0</v>
      </c>
      <c r="V37" s="105">
        <f t="shared" ref="V37:AA37" si="17">N37+F37</f>
        <v>0</v>
      </c>
      <c r="W37" s="105">
        <f t="shared" si="17"/>
        <v>0</v>
      </c>
      <c r="X37" s="105">
        <f t="shared" si="17"/>
        <v>0</v>
      </c>
      <c r="Y37" s="105">
        <f t="shared" si="17"/>
        <v>0</v>
      </c>
      <c r="Z37" s="105">
        <f t="shared" si="17"/>
        <v>0</v>
      </c>
      <c r="AA37" s="106">
        <f t="shared" si="17"/>
        <v>0</v>
      </c>
    </row>
    <row r="38" spans="1:28" x14ac:dyDescent="0.35">
      <c r="A38" s="92"/>
      <c r="B38" s="72" t="s">
        <v>11</v>
      </c>
      <c r="C38" s="105">
        <f>IF(B$2='rates and costs'!F$12,VLOOKUP(B17,'rates and costs'!A$29:J$34,10,FALSE),VLOOKUP(B17,'rates and costs'!A$29:J$34,6,FALSE))</f>
        <v>48826.757599999997</v>
      </c>
      <c r="D38" s="72"/>
      <c r="E38" s="105">
        <f>E17*C38</f>
        <v>0</v>
      </c>
      <c r="F38" s="105">
        <f>F17*C38</f>
        <v>0</v>
      </c>
      <c r="G38" s="105">
        <f>G17*$C38*(1+$C$54)</f>
        <v>0</v>
      </c>
      <c r="H38" s="105">
        <f>H17*$C38*(1+$C$54)^2</f>
        <v>0</v>
      </c>
      <c r="I38" s="105">
        <f>I17*$C38*(1+$C$54)^3</f>
        <v>0</v>
      </c>
      <c r="J38" s="105">
        <f>J17*$C38*(1+$C$54)^4</f>
        <v>0</v>
      </c>
      <c r="K38" s="105">
        <f>K17*$C38*(1+$C$54)^5</f>
        <v>0</v>
      </c>
      <c r="L38" s="105"/>
      <c r="M38" s="105">
        <f>M17*C38</f>
        <v>0</v>
      </c>
      <c r="N38" s="105">
        <f>N17*C38</f>
        <v>0</v>
      </c>
      <c r="O38" s="105">
        <f>O17*$C38*(1+$C$54)</f>
        <v>0</v>
      </c>
      <c r="P38" s="105">
        <f>P17*$C38*(1+$C$54)^2</f>
        <v>0</v>
      </c>
      <c r="Q38" s="105">
        <f>Q17*$C38*(1+$C$54)^3</f>
        <v>0</v>
      </c>
      <c r="R38" s="105">
        <f>R17*$C38*(1+$C$54)^4</f>
        <v>0</v>
      </c>
      <c r="S38" s="105">
        <f>S17*$C38*(1+$C$54)^5</f>
        <v>0</v>
      </c>
      <c r="T38" s="105"/>
      <c r="U38" s="105">
        <f t="shared" ref="U38:U42" si="18">M38+E38</f>
        <v>0</v>
      </c>
      <c r="V38" s="105">
        <f t="shared" ref="V38:V42" si="19">N38+F38</f>
        <v>0</v>
      </c>
      <c r="W38" s="105">
        <f t="shared" ref="W38:W42" si="20">O38+G38</f>
        <v>0</v>
      </c>
      <c r="X38" s="105">
        <f t="shared" ref="X38:X42" si="21">P38+H38</f>
        <v>0</v>
      </c>
      <c r="Y38" s="105">
        <f t="shared" ref="Y38:Y42" si="22">Q38+I38</f>
        <v>0</v>
      </c>
      <c r="Z38" s="105">
        <f t="shared" ref="Z38:Z42" si="23">R38+J38</f>
        <v>0</v>
      </c>
      <c r="AA38" s="106">
        <f t="shared" ref="AA38:AA42" si="24">S38+K38</f>
        <v>0</v>
      </c>
    </row>
    <row r="39" spans="1:28" x14ac:dyDescent="0.35">
      <c r="A39" s="92"/>
      <c r="B39" s="72" t="s">
        <v>12</v>
      </c>
      <c r="C39" s="105">
        <f>IF(B$2='rates and costs'!F$12,VLOOKUP(B18,'rates and costs'!A$29:J$34,10,FALSE),VLOOKUP(B18,'rates and costs'!A$29:J$34,6,FALSE))</f>
        <v>60270.592799999999</v>
      </c>
      <c r="D39" s="72"/>
      <c r="E39" s="105">
        <f>E18*C39</f>
        <v>0</v>
      </c>
      <c r="F39" s="105">
        <f>F18*C39</f>
        <v>0</v>
      </c>
      <c r="G39" s="105">
        <f>G18*$C39*(1+$C$54)</f>
        <v>0</v>
      </c>
      <c r="H39" s="105">
        <f>H18*$C39*(1+$C$54)^2</f>
        <v>0</v>
      </c>
      <c r="I39" s="105">
        <f>I18*$C39*(1+$C$54)^3</f>
        <v>0</v>
      </c>
      <c r="J39" s="105">
        <f>J18*$C39*(1+$C$54)^4</f>
        <v>0</v>
      </c>
      <c r="K39" s="105">
        <f>K18*$C39*(1+$C$54)^5</f>
        <v>0</v>
      </c>
      <c r="L39" s="105"/>
      <c r="M39" s="105">
        <f>M18*C39</f>
        <v>0</v>
      </c>
      <c r="N39" s="105">
        <f>N18*C39</f>
        <v>0</v>
      </c>
      <c r="O39" s="105">
        <f>O18*$C39*(1+$C$54)</f>
        <v>0</v>
      </c>
      <c r="P39" s="105">
        <f>P18*$C39*(1+$C$54)^2</f>
        <v>0</v>
      </c>
      <c r="Q39" s="105">
        <f>Q18*$C39*(1+$C$54)^3</f>
        <v>0</v>
      </c>
      <c r="R39" s="105">
        <f>R18*$C39*(1+$C$54)^4</f>
        <v>0</v>
      </c>
      <c r="S39" s="105">
        <f>S18*$C39*(1+$C$54)^5</f>
        <v>0</v>
      </c>
      <c r="T39" s="105"/>
      <c r="U39" s="105">
        <f t="shared" si="18"/>
        <v>0</v>
      </c>
      <c r="V39" s="105">
        <f t="shared" si="19"/>
        <v>0</v>
      </c>
      <c r="W39" s="105">
        <f t="shared" si="20"/>
        <v>0</v>
      </c>
      <c r="X39" s="105">
        <f t="shared" si="21"/>
        <v>0</v>
      </c>
      <c r="Y39" s="105">
        <f t="shared" si="22"/>
        <v>0</v>
      </c>
      <c r="Z39" s="105">
        <f t="shared" si="23"/>
        <v>0</v>
      </c>
      <c r="AA39" s="106">
        <f t="shared" si="24"/>
        <v>0</v>
      </c>
    </row>
    <row r="40" spans="1:28" x14ac:dyDescent="0.35">
      <c r="A40" s="92"/>
      <c r="B40" s="72" t="s">
        <v>13</v>
      </c>
      <c r="C40" s="105">
        <f>IF(B$2='rates and costs'!F$12,VLOOKUP(B19,'rates and costs'!A$29:J$34,10,FALSE),VLOOKUP(B19,'rates and costs'!A$29:J$34,6,FALSE))</f>
        <v>74344.420400000003</v>
      </c>
      <c r="D40" s="72"/>
      <c r="E40" s="105">
        <f>E19*C40</f>
        <v>0</v>
      </c>
      <c r="F40" s="105">
        <f>F19*C40</f>
        <v>0</v>
      </c>
      <c r="G40" s="105">
        <f>G19*$C40*(1+$C$54)</f>
        <v>0</v>
      </c>
      <c r="H40" s="105">
        <f>H19*$C40*(1+$C$54)^2</f>
        <v>0</v>
      </c>
      <c r="I40" s="105">
        <f>I19*$C40*(1+$C$54)^3</f>
        <v>0</v>
      </c>
      <c r="J40" s="105">
        <f>J19*$C40*(1+$C$54)^4</f>
        <v>0</v>
      </c>
      <c r="K40" s="105">
        <f>K19*$C40*(1+$C$54)^5</f>
        <v>0</v>
      </c>
      <c r="L40" s="105"/>
      <c r="M40" s="105">
        <f>M19*C40</f>
        <v>0</v>
      </c>
      <c r="N40" s="105">
        <f>N19*C40</f>
        <v>0</v>
      </c>
      <c r="O40" s="105">
        <f>O19*$C40*(1+$C$54)</f>
        <v>0</v>
      </c>
      <c r="P40" s="105">
        <f>P19*$C40*(1+$C$54)^2</f>
        <v>0</v>
      </c>
      <c r="Q40" s="105">
        <f>Q19*$C40*(1+$C$54)^3</f>
        <v>0</v>
      </c>
      <c r="R40" s="105">
        <f>R19*$C40*(1+$C$54)^4</f>
        <v>0</v>
      </c>
      <c r="S40" s="105">
        <f>S19*$C40*(1+$C$54)^5</f>
        <v>0</v>
      </c>
      <c r="T40" s="105"/>
      <c r="U40" s="105">
        <f t="shared" si="18"/>
        <v>0</v>
      </c>
      <c r="V40" s="105">
        <f t="shared" si="19"/>
        <v>0</v>
      </c>
      <c r="W40" s="105">
        <f t="shared" si="20"/>
        <v>0</v>
      </c>
      <c r="X40" s="105">
        <f t="shared" si="21"/>
        <v>0</v>
      </c>
      <c r="Y40" s="105">
        <f t="shared" si="22"/>
        <v>0</v>
      </c>
      <c r="Z40" s="105">
        <f t="shared" si="23"/>
        <v>0</v>
      </c>
      <c r="AA40" s="106">
        <f t="shared" si="24"/>
        <v>0</v>
      </c>
    </row>
    <row r="41" spans="1:28" x14ac:dyDescent="0.35">
      <c r="A41" s="92"/>
      <c r="B41" s="72" t="s">
        <v>14</v>
      </c>
      <c r="C41" s="105">
        <f>IF(B$2='rates and costs'!F$12,VLOOKUP(B20,'rates and costs'!A$29:J$34,10,FALSE),VLOOKUP(B20,'rates and costs'!A$29:J$34,6,FALSE))</f>
        <v>91657.276799999992</v>
      </c>
      <c r="D41" s="72"/>
      <c r="E41" s="105">
        <f>E20*C41</f>
        <v>0</v>
      </c>
      <c r="F41" s="105">
        <f>F20*C41</f>
        <v>0</v>
      </c>
      <c r="G41" s="105">
        <f>G20*$C41*(1+$C$54)</f>
        <v>0</v>
      </c>
      <c r="H41" s="105">
        <f>H20*$C41*(1+$C$54)^2</f>
        <v>0</v>
      </c>
      <c r="I41" s="105">
        <f>I20*$C41*(1+$C$54)^3</f>
        <v>0</v>
      </c>
      <c r="J41" s="105">
        <f>J20*$C41*(1+$C$54)^4</f>
        <v>0</v>
      </c>
      <c r="K41" s="105">
        <f>K20*$C41*(1+$C$54)^5</f>
        <v>0</v>
      </c>
      <c r="L41" s="105"/>
      <c r="M41" s="105">
        <f>M20*C41</f>
        <v>0</v>
      </c>
      <c r="N41" s="105">
        <f>N20*C41</f>
        <v>0</v>
      </c>
      <c r="O41" s="105">
        <f>O20*$C41*(1+$C$54)</f>
        <v>0</v>
      </c>
      <c r="P41" s="105">
        <f>P20*$C41*(1+$C$54)^2</f>
        <v>0</v>
      </c>
      <c r="Q41" s="105">
        <f>Q20*$C41*(1+$C$54)^3</f>
        <v>0</v>
      </c>
      <c r="R41" s="105">
        <f>R20*$C41*(1+$C$54)^4</f>
        <v>0</v>
      </c>
      <c r="S41" s="105">
        <f>S20*$C41*(1+$C$54)^5</f>
        <v>0</v>
      </c>
      <c r="T41" s="105"/>
      <c r="U41" s="105">
        <f t="shared" si="18"/>
        <v>0</v>
      </c>
      <c r="V41" s="105">
        <f t="shared" si="19"/>
        <v>0</v>
      </c>
      <c r="W41" s="105">
        <f t="shared" si="20"/>
        <v>0</v>
      </c>
      <c r="X41" s="105">
        <f t="shared" si="21"/>
        <v>0</v>
      </c>
      <c r="Y41" s="105">
        <f t="shared" si="22"/>
        <v>0</v>
      </c>
      <c r="Z41" s="105">
        <f t="shared" si="23"/>
        <v>0</v>
      </c>
      <c r="AA41" s="106">
        <f t="shared" si="24"/>
        <v>0</v>
      </c>
    </row>
    <row r="42" spans="1:28" x14ac:dyDescent="0.35">
      <c r="A42" s="92"/>
      <c r="B42" s="72" t="s">
        <v>128</v>
      </c>
      <c r="C42" s="105">
        <f>IF(B$2='rates and costs'!F$12,VLOOKUP(B21,'rates and costs'!A$29:J$34,10,FALSE),VLOOKUP(B21,'rates and costs'!A$29:J$34,6,FALSE))</f>
        <v>136868.1268</v>
      </c>
      <c r="D42" s="72"/>
      <c r="E42" s="105">
        <f>E21*C42</f>
        <v>0</v>
      </c>
      <c r="F42" s="105">
        <f>F21*C42</f>
        <v>0</v>
      </c>
      <c r="G42" s="105">
        <f>G21*$C42*(1+$C$54)</f>
        <v>0</v>
      </c>
      <c r="H42" s="105">
        <f>H21*$C42*(1+$C$54)^2</f>
        <v>0</v>
      </c>
      <c r="I42" s="105">
        <f>I21*$C42*(1+$C$54)^3</f>
        <v>0</v>
      </c>
      <c r="J42" s="105">
        <f>J21*$C42*(1+$C$54)^4</f>
        <v>0</v>
      </c>
      <c r="K42" s="105">
        <f>K21*$C42*(1+$C$54)^5</f>
        <v>0</v>
      </c>
      <c r="L42" s="105"/>
      <c r="M42" s="105">
        <f>M21*C42</f>
        <v>0</v>
      </c>
      <c r="N42" s="105">
        <f>N21*C42</f>
        <v>0</v>
      </c>
      <c r="O42" s="105">
        <f>O21*$C42*(1+$C$54)</f>
        <v>0</v>
      </c>
      <c r="P42" s="105">
        <f>P21*$C42*(1+$C$54)^2</f>
        <v>0</v>
      </c>
      <c r="Q42" s="105">
        <f>Q21*$C42*(1+$C$54)^3</f>
        <v>0</v>
      </c>
      <c r="R42" s="105">
        <f>R21*$C42*(1+$C$54)^4</f>
        <v>0</v>
      </c>
      <c r="S42" s="105">
        <f>S21*$C42*(1+$C$54)^5</f>
        <v>0</v>
      </c>
      <c r="T42" s="105"/>
      <c r="U42" s="105">
        <f t="shared" si="18"/>
        <v>0</v>
      </c>
      <c r="V42" s="105">
        <f t="shared" si="19"/>
        <v>0</v>
      </c>
      <c r="W42" s="105">
        <f t="shared" si="20"/>
        <v>0</v>
      </c>
      <c r="X42" s="105">
        <f t="shared" si="21"/>
        <v>0</v>
      </c>
      <c r="Y42" s="105">
        <f t="shared" si="22"/>
        <v>0</v>
      </c>
      <c r="Z42" s="105">
        <f t="shared" si="23"/>
        <v>0</v>
      </c>
      <c r="AA42" s="106">
        <f t="shared" si="24"/>
        <v>0</v>
      </c>
    </row>
    <row r="43" spans="1:28" x14ac:dyDescent="0.35">
      <c r="A43" s="92"/>
      <c r="B43" s="93"/>
      <c r="C43" s="105"/>
      <c r="D43" s="72"/>
      <c r="E43" s="105"/>
      <c r="F43" s="105"/>
      <c r="G43" s="105"/>
      <c r="H43" s="105"/>
      <c r="I43" s="105"/>
      <c r="J43" s="105"/>
      <c r="K43" s="105"/>
      <c r="L43" s="105"/>
      <c r="M43" s="105"/>
      <c r="N43" s="105"/>
      <c r="O43" s="105"/>
      <c r="P43" s="105"/>
      <c r="Q43" s="105"/>
      <c r="R43" s="105"/>
      <c r="S43" s="105"/>
      <c r="T43" s="105"/>
      <c r="U43" s="105"/>
      <c r="V43" s="105"/>
      <c r="W43" s="105"/>
      <c r="X43" s="105"/>
      <c r="Y43" s="105"/>
      <c r="Z43" s="105"/>
      <c r="AA43" s="106"/>
    </row>
    <row r="44" spans="1:28" x14ac:dyDescent="0.35">
      <c r="A44" s="92" t="s">
        <v>33</v>
      </c>
      <c r="B44" s="72" t="s">
        <v>2</v>
      </c>
      <c r="C44" s="105">
        <f>IF(B$2='rates and costs'!F$12,VLOOKUP(B23,'rates and costs'!A$17:J$25,10,FALSE),VLOOKUP(B23,'rates and costs'!A$17:J$25,6,FALSE))</f>
        <v>23799.692999999999</v>
      </c>
      <c r="D44" s="72"/>
      <c r="E44" s="105">
        <f>E23*C44</f>
        <v>0</v>
      </c>
      <c r="F44" s="105">
        <f>F23*C44</f>
        <v>0</v>
      </c>
      <c r="G44" s="105">
        <f>G23*$C44*(1+$C$54)</f>
        <v>0</v>
      </c>
      <c r="H44" s="105">
        <f>H23*$C44*(1+$C$54)^2</f>
        <v>0</v>
      </c>
      <c r="I44" s="105">
        <f>I23*$C44*(1+$C$54)^3</f>
        <v>0</v>
      </c>
      <c r="J44" s="105">
        <f>J23*$C44*(1+$C$54)^4</f>
        <v>0</v>
      </c>
      <c r="K44" s="105">
        <f>K23*$C44*(1+$C$54)^5</f>
        <v>0</v>
      </c>
      <c r="L44" s="105"/>
      <c r="M44" s="105">
        <f>M23*C44</f>
        <v>0</v>
      </c>
      <c r="N44" s="105">
        <f>N23*C44</f>
        <v>0</v>
      </c>
      <c r="O44" s="105">
        <f>O23*$C44*(1+$C$54)</f>
        <v>0</v>
      </c>
      <c r="P44" s="105">
        <f>P23*$C44*(1+$C$54)^2</f>
        <v>0</v>
      </c>
      <c r="Q44" s="105">
        <f>Q23*$C44*(1+$C$54)^3</f>
        <v>0</v>
      </c>
      <c r="R44" s="105">
        <f>R23*$C44*(1+$C$54)^4</f>
        <v>0</v>
      </c>
      <c r="S44" s="105">
        <f>S23*$C44*(1+$C$54)^5</f>
        <v>0</v>
      </c>
      <c r="T44" s="105"/>
      <c r="U44" s="105">
        <f t="shared" ref="U44:U52" si="25">M44+E44</f>
        <v>0</v>
      </c>
      <c r="V44" s="105">
        <f t="shared" ref="V44:V52" si="26">N44+F44</f>
        <v>0</v>
      </c>
      <c r="W44" s="105">
        <f t="shared" ref="W44:W52" si="27">O44+G44</f>
        <v>0</v>
      </c>
      <c r="X44" s="105">
        <f t="shared" ref="X44:X52" si="28">P44+H44</f>
        <v>0</v>
      </c>
      <c r="Y44" s="105">
        <f t="shared" ref="Y44:Y52" si="29">Q44+I44</f>
        <v>0</v>
      </c>
      <c r="Z44" s="105">
        <f t="shared" ref="Z44:Z52" si="30">R44+J44</f>
        <v>0</v>
      </c>
      <c r="AA44" s="106">
        <f t="shared" ref="AA44:AA52" si="31">S44+K44</f>
        <v>0</v>
      </c>
    </row>
    <row r="45" spans="1:28" x14ac:dyDescent="0.35">
      <c r="A45" s="92"/>
      <c r="B45" s="72" t="s">
        <v>3</v>
      </c>
      <c r="C45" s="105">
        <f>IF(B$2='rates and costs'!F$12,VLOOKUP(B24,'rates and costs'!A$17:J$25,10,FALSE),VLOOKUP(B24,'rates and costs'!A$17:J$25,6,FALSE))</f>
        <v>27761.238000000001</v>
      </c>
      <c r="D45" s="72"/>
      <c r="E45" s="105">
        <f>E24*C45</f>
        <v>0</v>
      </c>
      <c r="F45" s="105">
        <f>F24*C45</f>
        <v>0</v>
      </c>
      <c r="G45" s="105">
        <f>G24*$C45*(1+$C$54)</f>
        <v>0</v>
      </c>
      <c r="H45" s="105">
        <f>H24*$C45*(1+$C$54)^2</f>
        <v>0</v>
      </c>
      <c r="I45" s="105">
        <f>I24*$C45*(1+$C$54)^3</f>
        <v>0</v>
      </c>
      <c r="J45" s="105">
        <f>J24*$C45*(1+$C$54)^4</f>
        <v>0</v>
      </c>
      <c r="K45" s="105">
        <f>K24*$C45*(1+$C$54)^5</f>
        <v>0</v>
      </c>
      <c r="L45" s="105"/>
      <c r="M45" s="105">
        <f>M24*C45</f>
        <v>0</v>
      </c>
      <c r="N45" s="105">
        <f>N24*C45</f>
        <v>0</v>
      </c>
      <c r="O45" s="105">
        <f>O24*$C45*(1+$C$54)</f>
        <v>0</v>
      </c>
      <c r="P45" s="105">
        <f>P24*$C45*(1+$C$54)^2</f>
        <v>0</v>
      </c>
      <c r="Q45" s="105">
        <f>Q24*$C45*(1+$C$54)^3</f>
        <v>0</v>
      </c>
      <c r="R45" s="105">
        <f>R24*$C45*(1+$C$54)^4</f>
        <v>0</v>
      </c>
      <c r="S45" s="105">
        <f>S24*$C45*(1+$C$54)^5</f>
        <v>0</v>
      </c>
      <c r="T45" s="105"/>
      <c r="U45" s="105">
        <f t="shared" si="25"/>
        <v>0</v>
      </c>
      <c r="V45" s="105">
        <f t="shared" si="26"/>
        <v>0</v>
      </c>
      <c r="W45" s="105">
        <f t="shared" si="27"/>
        <v>0</v>
      </c>
      <c r="X45" s="105">
        <f t="shared" si="28"/>
        <v>0</v>
      </c>
      <c r="Y45" s="105">
        <f t="shared" si="29"/>
        <v>0</v>
      </c>
      <c r="Z45" s="105">
        <f t="shared" si="30"/>
        <v>0</v>
      </c>
      <c r="AA45" s="106">
        <f t="shared" si="31"/>
        <v>0</v>
      </c>
    </row>
    <row r="46" spans="1:28" x14ac:dyDescent="0.35">
      <c r="A46" s="92"/>
      <c r="B46" s="72" t="s">
        <v>4</v>
      </c>
      <c r="C46" s="105">
        <f>IF(B$2='rates and costs'!F$12,VLOOKUP(B25,'rates and costs'!A$17:J$25,10,FALSE),VLOOKUP(B25,'rates and costs'!A$17:J$25,6,FALSE))</f>
        <v>32149.510999999999</v>
      </c>
      <c r="D46" s="72"/>
      <c r="E46" s="105">
        <f>E25*C46</f>
        <v>0</v>
      </c>
      <c r="F46" s="105">
        <f>F25*C46</f>
        <v>0</v>
      </c>
      <c r="G46" s="105">
        <f>G25*$C46*(1+$C$54)</f>
        <v>0</v>
      </c>
      <c r="H46" s="105">
        <f>H25*$C46*(1+$C$54)^2</f>
        <v>0</v>
      </c>
      <c r="I46" s="105">
        <f>I25*$C46*(1+$C$54)^3</f>
        <v>0</v>
      </c>
      <c r="J46" s="105">
        <f>J25*$C46*(1+$C$54)^4</f>
        <v>0</v>
      </c>
      <c r="K46" s="105">
        <f>K25*$C46*(1+$C$54)^5</f>
        <v>0</v>
      </c>
      <c r="L46" s="105"/>
      <c r="M46" s="105">
        <f>M25*C46</f>
        <v>0</v>
      </c>
      <c r="N46" s="105">
        <f>N25*C46</f>
        <v>0</v>
      </c>
      <c r="O46" s="105">
        <f>O25*$C46*(1+$C$54)</f>
        <v>0</v>
      </c>
      <c r="P46" s="105">
        <f>P25*$C46*(1+$C$54)^2</f>
        <v>0</v>
      </c>
      <c r="Q46" s="105">
        <f>Q25*$C46*(1+$C$54)^3</f>
        <v>0</v>
      </c>
      <c r="R46" s="105">
        <f>R25*$C46*(1+$C$54)^4</f>
        <v>0</v>
      </c>
      <c r="S46" s="105">
        <f>S25*$C46*(1+$C$54)^5</f>
        <v>0</v>
      </c>
      <c r="T46" s="105"/>
      <c r="U46" s="105">
        <f t="shared" si="25"/>
        <v>0</v>
      </c>
      <c r="V46" s="105">
        <f t="shared" si="26"/>
        <v>0</v>
      </c>
      <c r="W46" s="105">
        <f t="shared" si="27"/>
        <v>0</v>
      </c>
      <c r="X46" s="105">
        <f t="shared" si="28"/>
        <v>0</v>
      </c>
      <c r="Y46" s="105">
        <f t="shared" si="29"/>
        <v>0</v>
      </c>
      <c r="Z46" s="105">
        <f t="shared" si="30"/>
        <v>0</v>
      </c>
      <c r="AA46" s="106">
        <f t="shared" si="31"/>
        <v>0</v>
      </c>
    </row>
    <row r="47" spans="1:28" x14ac:dyDescent="0.35">
      <c r="A47" s="92"/>
      <c r="B47" s="72" t="s">
        <v>5</v>
      </c>
      <c r="C47" s="105">
        <f>IF(B$2='rates and costs'!F$12,VLOOKUP(B26,'rates and costs'!A$17:J$25,10,FALSE),VLOOKUP(B26,'rates and costs'!A$17:J$25,6,FALSE))</f>
        <v>38485.381000000001</v>
      </c>
      <c r="D47" s="72"/>
      <c r="E47" s="105">
        <f>E26*C47</f>
        <v>0</v>
      </c>
      <c r="F47" s="105">
        <f>F26*C47</f>
        <v>0</v>
      </c>
      <c r="G47" s="105">
        <f>G26*$C47*(1+$C$54)</f>
        <v>0</v>
      </c>
      <c r="H47" s="105">
        <f>H26*$C47*(1+$C$54)^2</f>
        <v>0</v>
      </c>
      <c r="I47" s="105">
        <f>I26*$C47*(1+$C$54)^3</f>
        <v>0</v>
      </c>
      <c r="J47" s="105">
        <f>J26*$C47*(1+$C$54)^4</f>
        <v>0</v>
      </c>
      <c r="K47" s="105">
        <f>K26*$C47*(1+$C$54)^5</f>
        <v>0</v>
      </c>
      <c r="L47" s="105"/>
      <c r="M47" s="105">
        <f>M26*C47</f>
        <v>0</v>
      </c>
      <c r="N47" s="105">
        <f>N26*C47</f>
        <v>0</v>
      </c>
      <c r="O47" s="105">
        <f>O26*$C47*(1+$C$54)</f>
        <v>0</v>
      </c>
      <c r="P47" s="105">
        <f>P26*$C47*(1+$C$54)^2</f>
        <v>0</v>
      </c>
      <c r="Q47" s="105">
        <f>Q26*$C47*(1+$C$54)^3</f>
        <v>0</v>
      </c>
      <c r="R47" s="105">
        <f>R26*$C47*(1+$C$54)^4</f>
        <v>0</v>
      </c>
      <c r="S47" s="105">
        <f>S26*$C47*(1+$C$54)^5</f>
        <v>0</v>
      </c>
      <c r="T47" s="105"/>
      <c r="U47" s="105">
        <f t="shared" si="25"/>
        <v>0</v>
      </c>
      <c r="V47" s="105">
        <f t="shared" si="26"/>
        <v>0</v>
      </c>
      <c r="W47" s="105">
        <f t="shared" si="27"/>
        <v>0</v>
      </c>
      <c r="X47" s="105">
        <f t="shared" si="28"/>
        <v>0</v>
      </c>
      <c r="Y47" s="105">
        <f t="shared" si="29"/>
        <v>0</v>
      </c>
      <c r="Z47" s="105">
        <f t="shared" si="30"/>
        <v>0</v>
      </c>
      <c r="AA47" s="106">
        <f t="shared" si="31"/>
        <v>0</v>
      </c>
    </row>
    <row r="48" spans="1:28" x14ac:dyDescent="0.35">
      <c r="A48" s="92"/>
      <c r="B48" s="72" t="s">
        <v>6</v>
      </c>
      <c r="C48" s="105">
        <f>IF(B$2='rates and costs'!F$12,VLOOKUP(B27,'rates and costs'!A$17:J$25,10,FALSE),VLOOKUP(B27,'rates and costs'!A$17:J$25,6,FALSE))</f>
        <v>46141.766000000003</v>
      </c>
      <c r="D48" s="72"/>
      <c r="E48" s="105">
        <f>E27*C48</f>
        <v>0</v>
      </c>
      <c r="F48" s="105">
        <f>F27*C48</f>
        <v>0</v>
      </c>
      <c r="G48" s="105">
        <f>G27*$C48*(1+$C$54)</f>
        <v>0</v>
      </c>
      <c r="H48" s="105">
        <f>H27*$C48*(1+$C$54)^2</f>
        <v>0</v>
      </c>
      <c r="I48" s="105">
        <f>I27*$C48*(1+$C$54)^3</f>
        <v>0</v>
      </c>
      <c r="J48" s="105">
        <f>J27*$C48*(1+$C$54)^4</f>
        <v>0</v>
      </c>
      <c r="K48" s="105">
        <f>K27*$C48*(1+$C$54)^5</f>
        <v>0</v>
      </c>
      <c r="L48" s="105"/>
      <c r="M48" s="105">
        <f>M27*C48</f>
        <v>0</v>
      </c>
      <c r="N48" s="105">
        <f>N27*C48</f>
        <v>0</v>
      </c>
      <c r="O48" s="105">
        <f>O27*$C48*(1+$C$54)</f>
        <v>0</v>
      </c>
      <c r="P48" s="105">
        <f>P27*$C48*(1+$C$54)^2</f>
        <v>0</v>
      </c>
      <c r="Q48" s="105">
        <f>Q27*$C48*(1+$C$54)^3</f>
        <v>0</v>
      </c>
      <c r="R48" s="105">
        <f>R27*$C48*(1+$C$54)^4</f>
        <v>0</v>
      </c>
      <c r="S48" s="105">
        <f>S27*$C48*(1+$C$54)^5</f>
        <v>0</v>
      </c>
      <c r="T48" s="105"/>
      <c r="U48" s="105">
        <f t="shared" si="25"/>
        <v>0</v>
      </c>
      <c r="V48" s="105">
        <f t="shared" si="26"/>
        <v>0</v>
      </c>
      <c r="W48" s="105">
        <f t="shared" si="27"/>
        <v>0</v>
      </c>
      <c r="X48" s="105">
        <f t="shared" si="28"/>
        <v>0</v>
      </c>
      <c r="Y48" s="105">
        <f t="shared" si="29"/>
        <v>0</v>
      </c>
      <c r="Z48" s="105">
        <f t="shared" si="30"/>
        <v>0</v>
      </c>
      <c r="AA48" s="106">
        <f t="shared" si="31"/>
        <v>0</v>
      </c>
    </row>
    <row r="49" spans="1:28" x14ac:dyDescent="0.35">
      <c r="A49" s="92"/>
      <c r="B49" s="72" t="s">
        <v>7</v>
      </c>
      <c r="C49" s="105">
        <f>IF(B$2='rates and costs'!F$12,VLOOKUP(B28,'rates and costs'!A$17:J$25,10,FALSE),VLOOKUP(B28,'rates and costs'!A$17:J$25,6,FALSE))</f>
        <v>56971.29</v>
      </c>
      <c r="D49" s="72"/>
      <c r="E49" s="105">
        <f>E28*C49</f>
        <v>0</v>
      </c>
      <c r="F49" s="105">
        <f>F28*C49</f>
        <v>0</v>
      </c>
      <c r="G49" s="105">
        <f>G28*$C49*(1+$C$54)</f>
        <v>0</v>
      </c>
      <c r="H49" s="105">
        <f>H28*$C49*(1+$C$54)^2</f>
        <v>0</v>
      </c>
      <c r="I49" s="105">
        <f>I28*$C49*(1+$C$54)^3</f>
        <v>0</v>
      </c>
      <c r="J49" s="105">
        <f>J28*$C49*(1+$C$54)^4</f>
        <v>0</v>
      </c>
      <c r="K49" s="105">
        <f>K28*$C49*(1+$C$54)^5</f>
        <v>0</v>
      </c>
      <c r="L49" s="105"/>
      <c r="M49" s="105">
        <f>M28*C49</f>
        <v>0</v>
      </c>
      <c r="N49" s="105">
        <f>N28*C49</f>
        <v>0</v>
      </c>
      <c r="O49" s="105">
        <f>O28*$C49*(1+$C$54)</f>
        <v>0</v>
      </c>
      <c r="P49" s="105">
        <f>P28*$C49*(1+$C$54)^2</f>
        <v>0</v>
      </c>
      <c r="Q49" s="105">
        <f>Q28*$C49*(1+$C$54)^3</f>
        <v>0</v>
      </c>
      <c r="R49" s="105">
        <f>R28*$C49*(1+$C$54)^4</f>
        <v>0</v>
      </c>
      <c r="S49" s="105">
        <f>S28*$C49*(1+$C$54)^5</f>
        <v>0</v>
      </c>
      <c r="T49" s="105"/>
      <c r="U49" s="105">
        <f t="shared" si="25"/>
        <v>0</v>
      </c>
      <c r="V49" s="105">
        <f t="shared" si="26"/>
        <v>0</v>
      </c>
      <c r="W49" s="105">
        <f t="shared" si="27"/>
        <v>0</v>
      </c>
      <c r="X49" s="105">
        <f t="shared" si="28"/>
        <v>0</v>
      </c>
      <c r="Y49" s="105">
        <f t="shared" si="29"/>
        <v>0</v>
      </c>
      <c r="Z49" s="105">
        <f t="shared" si="30"/>
        <v>0</v>
      </c>
      <c r="AA49" s="106">
        <f t="shared" si="31"/>
        <v>0</v>
      </c>
    </row>
    <row r="50" spans="1:28" x14ac:dyDescent="0.35">
      <c r="A50" s="92"/>
      <c r="B50" s="72" t="s">
        <v>8</v>
      </c>
      <c r="C50" s="105">
        <f>IF(B$2='rates and costs'!F$12,VLOOKUP(B29,'rates and costs'!A$17:J$25,10,FALSE),VLOOKUP(B29,'rates and costs'!A$17:J$25,6,FALSE))</f>
        <v>70289.627000000008</v>
      </c>
      <c r="D50" s="72"/>
      <c r="E50" s="105">
        <f>E29*C50</f>
        <v>0</v>
      </c>
      <c r="F50" s="105">
        <f>F29*C50</f>
        <v>0</v>
      </c>
      <c r="G50" s="105">
        <f>G29*$C50*(1+$C$54)</f>
        <v>0</v>
      </c>
      <c r="H50" s="105">
        <f>H29*$C50*(1+$C$54)^2</f>
        <v>0</v>
      </c>
      <c r="I50" s="105">
        <f>I29*$C50*(1+$C$54)^3</f>
        <v>0</v>
      </c>
      <c r="J50" s="105">
        <f>J29*$C50*(1+$C$54)^4</f>
        <v>0</v>
      </c>
      <c r="K50" s="105">
        <f>K29*$C50*(1+$C$54)^5</f>
        <v>0</v>
      </c>
      <c r="L50" s="105"/>
      <c r="M50" s="105">
        <f>M29*C50</f>
        <v>0</v>
      </c>
      <c r="N50" s="105">
        <f>N29*C50</f>
        <v>0</v>
      </c>
      <c r="O50" s="105">
        <f>O29*$C50*(1+$C$54)</f>
        <v>0</v>
      </c>
      <c r="P50" s="105">
        <f>P29*$C50*(1+$C$54)^2</f>
        <v>0</v>
      </c>
      <c r="Q50" s="105">
        <f>Q29*$C50*(1+$C$54)^3</f>
        <v>0</v>
      </c>
      <c r="R50" s="105">
        <f>R29*$C50*(1+$C$54)^4</f>
        <v>0</v>
      </c>
      <c r="S50" s="105">
        <f>S29*$C50*(1+$C$54)^5</f>
        <v>0</v>
      </c>
      <c r="T50" s="105"/>
      <c r="U50" s="105">
        <f t="shared" si="25"/>
        <v>0</v>
      </c>
      <c r="V50" s="105">
        <f t="shared" si="26"/>
        <v>0</v>
      </c>
      <c r="W50" s="105">
        <f t="shared" si="27"/>
        <v>0</v>
      </c>
      <c r="X50" s="105">
        <f t="shared" si="28"/>
        <v>0</v>
      </c>
      <c r="Y50" s="105">
        <f t="shared" si="29"/>
        <v>0</v>
      </c>
      <c r="Z50" s="105">
        <f t="shared" si="30"/>
        <v>0</v>
      </c>
      <c r="AA50" s="106">
        <f t="shared" si="31"/>
        <v>0</v>
      </c>
    </row>
    <row r="51" spans="1:28" x14ac:dyDescent="0.35">
      <c r="A51" s="92"/>
      <c r="B51" s="72" t="s">
        <v>9</v>
      </c>
      <c r="C51" s="105">
        <f>IF(B$2='rates and costs'!F$12,VLOOKUP(B30,'rates and costs'!A$17:J$25,10,FALSE),VLOOKUP(B30,'rates and costs'!A$17:J$25,6,FALSE))</f>
        <v>86673.12</v>
      </c>
      <c r="D51" s="72"/>
      <c r="E51" s="105">
        <f>E30*C51</f>
        <v>0</v>
      </c>
      <c r="F51" s="105">
        <f>F30*C51</f>
        <v>0</v>
      </c>
      <c r="G51" s="105">
        <f>G30*$C51*(1+$C$54)</f>
        <v>0</v>
      </c>
      <c r="H51" s="105">
        <f>H30*$C51*(1+$C$54)^2</f>
        <v>0</v>
      </c>
      <c r="I51" s="105">
        <f>I30*$C51*(1+$C$54)^3</f>
        <v>0</v>
      </c>
      <c r="J51" s="105">
        <f>J30*$C51*(1+$C$54)^4</f>
        <v>0</v>
      </c>
      <c r="K51" s="105">
        <f>K30*$C51*(1+$C$54)^5</f>
        <v>0</v>
      </c>
      <c r="L51" s="105"/>
      <c r="M51" s="105">
        <f>M30*C51</f>
        <v>0</v>
      </c>
      <c r="N51" s="105">
        <f>N30*C51</f>
        <v>0</v>
      </c>
      <c r="O51" s="105">
        <f>O30*$C51*(1+$C$54)</f>
        <v>0</v>
      </c>
      <c r="P51" s="105">
        <f>P30*$C51*(1+$C$54)^2</f>
        <v>0</v>
      </c>
      <c r="Q51" s="105">
        <f>Q30*$C51*(1+$C$54)^3</f>
        <v>0</v>
      </c>
      <c r="R51" s="105">
        <f>R30*$C51*(1+$C$54)^4</f>
        <v>0</v>
      </c>
      <c r="S51" s="105">
        <f>S30*$C51*(1+$C$54)^5</f>
        <v>0</v>
      </c>
      <c r="T51" s="105"/>
      <c r="U51" s="105">
        <f t="shared" si="25"/>
        <v>0</v>
      </c>
      <c r="V51" s="105">
        <f t="shared" si="26"/>
        <v>0</v>
      </c>
      <c r="W51" s="105">
        <f t="shared" si="27"/>
        <v>0</v>
      </c>
      <c r="X51" s="105">
        <f t="shared" si="28"/>
        <v>0</v>
      </c>
      <c r="Y51" s="105">
        <f t="shared" si="29"/>
        <v>0</v>
      </c>
      <c r="Z51" s="105">
        <f t="shared" si="30"/>
        <v>0</v>
      </c>
      <c r="AA51" s="106">
        <f t="shared" si="31"/>
        <v>0</v>
      </c>
    </row>
    <row r="52" spans="1:28" x14ac:dyDescent="0.35">
      <c r="A52" s="92"/>
      <c r="B52" s="72" t="s">
        <v>119</v>
      </c>
      <c r="C52" s="105">
        <f>IF(B$2='rates and costs'!F$12,VLOOKUP(B31,'rates and costs'!A$17:J$25,10,FALSE),VLOOKUP(B31,'rates and costs'!A$17:J$25,6,FALSE))</f>
        <v>128615.20240000001</v>
      </c>
      <c r="D52" s="72"/>
      <c r="E52" s="105">
        <f>E31*C52</f>
        <v>0</v>
      </c>
      <c r="F52" s="105">
        <f>F31*C52</f>
        <v>0</v>
      </c>
      <c r="G52" s="105">
        <f>G31*$C52*(1+$C$54)</f>
        <v>0</v>
      </c>
      <c r="H52" s="105">
        <f>H31*$C52*(1+$C$54)^2</f>
        <v>0</v>
      </c>
      <c r="I52" s="105">
        <f>I31*$C52*(1+$C$54)^3</f>
        <v>0</v>
      </c>
      <c r="J52" s="105">
        <f>J31*$C52*(1+$C$54)^4</f>
        <v>0</v>
      </c>
      <c r="K52" s="105">
        <f>K31*$C52*(1+$C$54)^5</f>
        <v>0</v>
      </c>
      <c r="L52" s="105"/>
      <c r="M52" s="105">
        <f>M31*C52</f>
        <v>0</v>
      </c>
      <c r="N52" s="105">
        <f>N31*C52</f>
        <v>0</v>
      </c>
      <c r="O52" s="105">
        <f>O31*$C52*(1+$C$54)</f>
        <v>0</v>
      </c>
      <c r="P52" s="105">
        <f>P31*$C52*(1+$C$54)^2</f>
        <v>0</v>
      </c>
      <c r="Q52" s="105">
        <f>Q31*$C52*(1+$C$54)^3</f>
        <v>0</v>
      </c>
      <c r="R52" s="105">
        <f>R31*$C52*(1+$C$54)^4</f>
        <v>0</v>
      </c>
      <c r="S52" s="105">
        <f>S31*$C52*(1+$C$54)^5</f>
        <v>0</v>
      </c>
      <c r="T52" s="105"/>
      <c r="U52" s="105">
        <f t="shared" si="25"/>
        <v>0</v>
      </c>
      <c r="V52" s="105">
        <f t="shared" si="26"/>
        <v>0</v>
      </c>
      <c r="W52" s="105">
        <f t="shared" si="27"/>
        <v>0</v>
      </c>
      <c r="X52" s="105">
        <f t="shared" si="28"/>
        <v>0</v>
      </c>
      <c r="Y52" s="105">
        <f t="shared" si="29"/>
        <v>0</v>
      </c>
      <c r="Z52" s="105">
        <f t="shared" si="30"/>
        <v>0</v>
      </c>
      <c r="AA52" s="106">
        <f t="shared" si="31"/>
        <v>0</v>
      </c>
    </row>
    <row r="53" spans="1:28" x14ac:dyDescent="0.35">
      <c r="A53" s="92"/>
      <c r="B53" s="72"/>
      <c r="C53" s="72"/>
      <c r="D53" s="72"/>
      <c r="E53" s="105"/>
      <c r="F53" s="105"/>
      <c r="G53" s="105"/>
      <c r="H53" s="105"/>
      <c r="I53" s="105"/>
      <c r="J53" s="105"/>
      <c r="K53" s="105"/>
      <c r="L53" s="105"/>
      <c r="M53" s="105"/>
      <c r="N53" s="105"/>
      <c r="O53" s="105"/>
      <c r="P53" s="105"/>
      <c r="Q53" s="105"/>
      <c r="R53" s="105"/>
      <c r="S53" s="105"/>
      <c r="T53" s="105"/>
      <c r="U53" s="105"/>
      <c r="V53" s="105"/>
      <c r="W53" s="105"/>
      <c r="X53" s="105"/>
      <c r="Y53" s="105"/>
      <c r="Z53" s="105"/>
      <c r="AA53" s="106"/>
    </row>
    <row r="54" spans="1:28" x14ac:dyDescent="0.35">
      <c r="A54" s="92" t="s">
        <v>34</v>
      </c>
      <c r="B54" s="72"/>
      <c r="C54" s="107">
        <v>0.01</v>
      </c>
      <c r="D54" s="72"/>
      <c r="E54" s="105"/>
      <c r="F54" s="105"/>
      <c r="G54" s="105"/>
      <c r="H54" s="105"/>
      <c r="I54" s="105"/>
      <c r="J54" s="105"/>
      <c r="K54" s="105"/>
      <c r="L54" s="105"/>
      <c r="M54" s="105"/>
      <c r="N54" s="105"/>
      <c r="O54" s="105"/>
      <c r="P54" s="105"/>
      <c r="Q54" s="105"/>
      <c r="R54" s="105"/>
      <c r="S54" s="105"/>
      <c r="T54" s="105"/>
      <c r="U54" s="105"/>
      <c r="V54" s="105"/>
      <c r="W54" s="105"/>
      <c r="X54" s="105"/>
      <c r="Y54" s="105"/>
      <c r="Z54" s="105"/>
      <c r="AA54" s="106"/>
    </row>
    <row r="55" spans="1:28" x14ac:dyDescent="0.35">
      <c r="A55" s="92"/>
      <c r="B55" s="93"/>
      <c r="C55" s="72"/>
      <c r="D55" s="72"/>
      <c r="E55" s="108" t="s">
        <v>135</v>
      </c>
      <c r="F55" s="108"/>
      <c r="G55" s="108"/>
      <c r="H55" s="108"/>
      <c r="I55" s="108"/>
      <c r="J55" s="108"/>
      <c r="K55" s="108"/>
      <c r="L55" s="105"/>
      <c r="M55" s="108" t="s">
        <v>136</v>
      </c>
      <c r="N55" s="108"/>
      <c r="O55" s="108"/>
      <c r="P55" s="108"/>
      <c r="Q55" s="108"/>
      <c r="R55" s="108"/>
      <c r="S55" s="108"/>
      <c r="T55" s="105"/>
      <c r="U55" s="108" t="s">
        <v>157</v>
      </c>
      <c r="V55" s="108"/>
      <c r="W55" s="108"/>
      <c r="X55" s="108"/>
      <c r="Y55" s="108"/>
      <c r="Z55" s="108"/>
      <c r="AA55" s="109"/>
    </row>
    <row r="56" spans="1:28" s="103" customFormat="1" ht="15" thickBot="1" x14ac:dyDescent="0.4">
      <c r="A56" s="101" t="s">
        <v>133</v>
      </c>
      <c r="B56" s="104"/>
      <c r="C56" s="71"/>
      <c r="D56" s="71"/>
      <c r="E56" s="140">
        <f>SUM(E37:E55)</f>
        <v>0</v>
      </c>
      <c r="F56" s="141">
        <f t="shared" ref="F56:K56" si="32">SUM(F37:F55)</f>
        <v>0</v>
      </c>
      <c r="G56" s="141">
        <f t="shared" si="32"/>
        <v>0</v>
      </c>
      <c r="H56" s="141">
        <f t="shared" si="32"/>
        <v>0</v>
      </c>
      <c r="I56" s="141">
        <f t="shared" si="32"/>
        <v>0</v>
      </c>
      <c r="J56" s="141">
        <f t="shared" si="32"/>
        <v>0</v>
      </c>
      <c r="K56" s="141">
        <f t="shared" si="32"/>
        <v>0</v>
      </c>
      <c r="L56" s="110"/>
      <c r="M56" s="140">
        <f>SUM(M37:M55)</f>
        <v>0</v>
      </c>
      <c r="N56" s="141">
        <f t="shared" ref="N56:S56" si="33">SUM(N37:N55)</f>
        <v>0</v>
      </c>
      <c r="O56" s="141">
        <f t="shared" si="33"/>
        <v>0</v>
      </c>
      <c r="P56" s="141">
        <f t="shared" si="33"/>
        <v>0</v>
      </c>
      <c r="Q56" s="141">
        <f t="shared" si="33"/>
        <v>0</v>
      </c>
      <c r="R56" s="141">
        <f t="shared" si="33"/>
        <v>0</v>
      </c>
      <c r="S56" s="141">
        <f t="shared" si="33"/>
        <v>0</v>
      </c>
      <c r="T56" s="110"/>
      <c r="U56" s="140">
        <f>SUM(U37:U55)</f>
        <v>0</v>
      </c>
      <c r="V56" s="141">
        <f t="shared" ref="V56:AA56" si="34">SUM(V37:V55)</f>
        <v>0</v>
      </c>
      <c r="W56" s="141">
        <f t="shared" si="34"/>
        <v>0</v>
      </c>
      <c r="X56" s="141">
        <f t="shared" si="34"/>
        <v>0</v>
      </c>
      <c r="Y56" s="141">
        <f t="shared" si="34"/>
        <v>0</v>
      </c>
      <c r="Z56" s="141">
        <f t="shared" si="34"/>
        <v>0</v>
      </c>
      <c r="AA56" s="142">
        <f t="shared" si="34"/>
        <v>0</v>
      </c>
      <c r="AB56" s="91"/>
    </row>
    <row r="57" spans="1:28" x14ac:dyDescent="0.35">
      <c r="A57" s="92"/>
      <c r="B57" s="93"/>
      <c r="C57" s="72"/>
      <c r="D57" s="72"/>
      <c r="E57" s="105"/>
      <c r="F57" s="105"/>
      <c r="G57" s="105"/>
      <c r="H57" s="105"/>
      <c r="I57" s="105"/>
      <c r="J57" s="105"/>
      <c r="K57" s="105"/>
      <c r="L57" s="105"/>
      <c r="M57" s="105"/>
      <c r="N57" s="105"/>
      <c r="O57" s="105"/>
      <c r="P57" s="105"/>
      <c r="Q57" s="105"/>
      <c r="R57" s="105"/>
      <c r="S57" s="105"/>
      <c r="T57" s="105"/>
      <c r="U57" s="105"/>
      <c r="V57" s="105"/>
      <c r="W57" s="105"/>
      <c r="X57" s="105"/>
      <c r="Y57" s="105"/>
      <c r="Z57" s="105"/>
      <c r="AA57" s="106"/>
    </row>
    <row r="58" spans="1:28" x14ac:dyDescent="0.35">
      <c r="A58" s="92" t="s">
        <v>35</v>
      </c>
      <c r="B58" s="93" t="s">
        <v>140</v>
      </c>
      <c r="C58" s="72"/>
      <c r="D58" s="72"/>
      <c r="E58" s="127"/>
      <c r="F58" s="127"/>
      <c r="G58" s="127"/>
      <c r="H58" s="127"/>
      <c r="I58" s="127"/>
      <c r="J58" s="127"/>
      <c r="K58" s="127"/>
      <c r="L58" s="105"/>
      <c r="M58" s="127"/>
      <c r="N58" s="127"/>
      <c r="O58" s="127"/>
      <c r="P58" s="127"/>
      <c r="Q58" s="127"/>
      <c r="R58" s="127"/>
      <c r="S58" s="127"/>
      <c r="T58" s="105"/>
      <c r="U58" s="105">
        <f t="shared" ref="U58:U62" si="35">M58+E58</f>
        <v>0</v>
      </c>
      <c r="V58" s="105">
        <f t="shared" ref="V58:V62" si="36">N58+F58</f>
        <v>0</v>
      </c>
      <c r="W58" s="105">
        <f t="shared" ref="W58:W62" si="37">O58+G58</f>
        <v>0</v>
      </c>
      <c r="X58" s="105">
        <f t="shared" ref="X58:X62" si="38">P58+H58</f>
        <v>0</v>
      </c>
      <c r="Y58" s="105">
        <f t="shared" ref="Y58:Y62" si="39">Q58+I58</f>
        <v>0</v>
      </c>
      <c r="Z58" s="105">
        <f t="shared" ref="Z58:Z62" si="40">R58+J58</f>
        <v>0</v>
      </c>
      <c r="AA58" s="106">
        <f t="shared" ref="AA58:AA62" si="41">S58+K58</f>
        <v>0</v>
      </c>
    </row>
    <row r="59" spans="1:28" x14ac:dyDescent="0.35">
      <c r="A59" s="92"/>
      <c r="B59" s="93" t="s">
        <v>141</v>
      </c>
      <c r="C59" s="72"/>
      <c r="D59" s="72"/>
      <c r="E59" s="127"/>
      <c r="F59" s="127"/>
      <c r="G59" s="127"/>
      <c r="H59" s="127"/>
      <c r="I59" s="127"/>
      <c r="J59" s="127"/>
      <c r="K59" s="127"/>
      <c r="L59" s="105"/>
      <c r="M59" s="127"/>
      <c r="N59" s="127"/>
      <c r="O59" s="127"/>
      <c r="P59" s="127"/>
      <c r="Q59" s="127"/>
      <c r="R59" s="127"/>
      <c r="S59" s="127"/>
      <c r="T59" s="105"/>
      <c r="U59" s="105">
        <f t="shared" si="35"/>
        <v>0</v>
      </c>
      <c r="V59" s="105">
        <f t="shared" si="36"/>
        <v>0</v>
      </c>
      <c r="W59" s="105">
        <f t="shared" si="37"/>
        <v>0</v>
      </c>
      <c r="X59" s="105">
        <f t="shared" si="38"/>
        <v>0</v>
      </c>
      <c r="Y59" s="105">
        <f t="shared" si="39"/>
        <v>0</v>
      </c>
      <c r="Z59" s="105">
        <f t="shared" si="40"/>
        <v>0</v>
      </c>
      <c r="AA59" s="106">
        <f t="shared" si="41"/>
        <v>0</v>
      </c>
    </row>
    <row r="60" spans="1:28" x14ac:dyDescent="0.35">
      <c r="A60" s="92"/>
      <c r="B60" s="93" t="s">
        <v>36</v>
      </c>
      <c r="C60" s="72"/>
      <c r="D60" s="72"/>
      <c r="E60" s="127"/>
      <c r="F60" s="127"/>
      <c r="G60" s="127"/>
      <c r="H60" s="127"/>
      <c r="I60" s="127"/>
      <c r="J60" s="127"/>
      <c r="K60" s="127"/>
      <c r="L60" s="105"/>
      <c r="M60" s="127"/>
      <c r="N60" s="127"/>
      <c r="O60" s="127"/>
      <c r="P60" s="127"/>
      <c r="Q60" s="127"/>
      <c r="R60" s="127"/>
      <c r="S60" s="127"/>
      <c r="T60" s="105"/>
      <c r="U60" s="105">
        <f t="shared" si="35"/>
        <v>0</v>
      </c>
      <c r="V60" s="105">
        <f t="shared" si="36"/>
        <v>0</v>
      </c>
      <c r="W60" s="105">
        <f t="shared" si="37"/>
        <v>0</v>
      </c>
      <c r="X60" s="105">
        <f t="shared" si="38"/>
        <v>0</v>
      </c>
      <c r="Y60" s="105">
        <f t="shared" si="39"/>
        <v>0</v>
      </c>
      <c r="Z60" s="105">
        <f t="shared" si="40"/>
        <v>0</v>
      </c>
      <c r="AA60" s="106">
        <f t="shared" si="41"/>
        <v>0</v>
      </c>
    </row>
    <row r="61" spans="1:28" x14ac:dyDescent="0.35">
      <c r="A61" s="92"/>
      <c r="B61" s="93" t="s">
        <v>142</v>
      </c>
      <c r="C61" s="72"/>
      <c r="D61" s="72"/>
      <c r="E61" s="127"/>
      <c r="F61" s="127"/>
      <c r="G61" s="127"/>
      <c r="H61" s="127"/>
      <c r="I61" s="127"/>
      <c r="J61" s="127"/>
      <c r="K61" s="127"/>
      <c r="L61" s="105"/>
      <c r="M61" s="127"/>
      <c r="N61" s="127"/>
      <c r="O61" s="127"/>
      <c r="P61" s="127"/>
      <c r="Q61" s="127"/>
      <c r="R61" s="127"/>
      <c r="S61" s="127"/>
      <c r="T61" s="105"/>
      <c r="U61" s="105">
        <f t="shared" si="35"/>
        <v>0</v>
      </c>
      <c r="V61" s="105">
        <f t="shared" si="36"/>
        <v>0</v>
      </c>
      <c r="W61" s="105">
        <f t="shared" si="37"/>
        <v>0</v>
      </c>
      <c r="X61" s="105">
        <f t="shared" si="38"/>
        <v>0</v>
      </c>
      <c r="Y61" s="105">
        <f t="shared" si="39"/>
        <v>0</v>
      </c>
      <c r="Z61" s="105">
        <f t="shared" si="40"/>
        <v>0</v>
      </c>
      <c r="AA61" s="106">
        <f t="shared" si="41"/>
        <v>0</v>
      </c>
    </row>
    <row r="62" spans="1:28" x14ac:dyDescent="0.35">
      <c r="A62" s="92"/>
      <c r="B62" s="93" t="s">
        <v>37</v>
      </c>
      <c r="C62" s="72"/>
      <c r="D62" s="72"/>
      <c r="E62" s="127"/>
      <c r="F62" s="127"/>
      <c r="G62" s="127"/>
      <c r="H62" s="127"/>
      <c r="I62" s="127"/>
      <c r="J62" s="127"/>
      <c r="K62" s="127"/>
      <c r="L62" s="105"/>
      <c r="M62" s="127"/>
      <c r="N62" s="127"/>
      <c r="O62" s="127"/>
      <c r="P62" s="127"/>
      <c r="Q62" s="127"/>
      <c r="R62" s="127"/>
      <c r="S62" s="127"/>
      <c r="T62" s="105"/>
      <c r="U62" s="105">
        <f t="shared" si="35"/>
        <v>0</v>
      </c>
      <c r="V62" s="105">
        <f t="shared" si="36"/>
        <v>0</v>
      </c>
      <c r="W62" s="105">
        <f t="shared" si="37"/>
        <v>0</v>
      </c>
      <c r="X62" s="105">
        <f t="shared" si="38"/>
        <v>0</v>
      </c>
      <c r="Y62" s="105">
        <f t="shared" si="39"/>
        <v>0</v>
      </c>
      <c r="Z62" s="105">
        <f t="shared" si="40"/>
        <v>0</v>
      </c>
      <c r="AA62" s="106">
        <f t="shared" si="41"/>
        <v>0</v>
      </c>
    </row>
    <row r="63" spans="1:28" x14ac:dyDescent="0.35">
      <c r="A63" s="92"/>
      <c r="B63" s="93"/>
      <c r="C63" s="72"/>
      <c r="D63" s="72"/>
      <c r="E63" s="105"/>
      <c r="F63" s="105"/>
      <c r="G63" s="105"/>
      <c r="H63" s="105"/>
      <c r="I63" s="105"/>
      <c r="J63" s="105"/>
      <c r="K63" s="105"/>
      <c r="L63" s="105"/>
      <c r="M63" s="105"/>
      <c r="N63" s="105"/>
      <c r="O63" s="105"/>
      <c r="P63" s="105"/>
      <c r="Q63" s="105"/>
      <c r="R63" s="105"/>
      <c r="S63" s="105"/>
      <c r="T63" s="105"/>
      <c r="U63" s="105"/>
      <c r="V63" s="105"/>
      <c r="W63" s="105"/>
      <c r="X63" s="105"/>
      <c r="Y63" s="105"/>
      <c r="Z63" s="105"/>
      <c r="AA63" s="106"/>
    </row>
    <row r="64" spans="1:28" x14ac:dyDescent="0.35">
      <c r="A64" s="92"/>
      <c r="B64" s="93" t="s">
        <v>144</v>
      </c>
      <c r="C64" s="72"/>
      <c r="D64" s="72"/>
      <c r="E64" s="105"/>
      <c r="F64" s="105"/>
      <c r="G64" s="105"/>
      <c r="H64" s="105"/>
      <c r="I64" s="105"/>
      <c r="J64" s="105"/>
      <c r="K64" s="105"/>
      <c r="L64" s="105"/>
      <c r="M64" s="127"/>
      <c r="N64" s="127"/>
      <c r="O64" s="127"/>
      <c r="P64" s="127"/>
      <c r="Q64" s="127"/>
      <c r="R64" s="127"/>
      <c r="S64" s="127"/>
      <c r="T64" s="105"/>
      <c r="U64" s="105">
        <f t="shared" ref="U64" si="42">M64+E64</f>
        <v>0</v>
      </c>
      <c r="V64" s="105">
        <f t="shared" ref="V64" si="43">N64+F64</f>
        <v>0</v>
      </c>
      <c r="W64" s="105">
        <f t="shared" ref="W64" si="44">O64+G64</f>
        <v>0</v>
      </c>
      <c r="X64" s="105">
        <f t="shared" ref="X64" si="45">P64+H64</f>
        <v>0</v>
      </c>
      <c r="Y64" s="105">
        <f t="shared" ref="Y64" si="46">Q64+I64</f>
        <v>0</v>
      </c>
      <c r="Z64" s="105">
        <f t="shared" ref="Z64" si="47">R64+J64</f>
        <v>0</v>
      </c>
      <c r="AA64" s="106">
        <f t="shared" ref="AA64" si="48">S64+K64</f>
        <v>0</v>
      </c>
    </row>
    <row r="65" spans="1:28" x14ac:dyDescent="0.35">
      <c r="A65" s="92"/>
      <c r="B65" s="93"/>
      <c r="C65" s="72"/>
      <c r="D65" s="72"/>
      <c r="E65" s="105"/>
      <c r="F65" s="105"/>
      <c r="G65" s="105"/>
      <c r="H65" s="105"/>
      <c r="I65" s="105"/>
      <c r="J65" s="105"/>
      <c r="K65" s="105"/>
      <c r="L65" s="105"/>
      <c r="M65" s="105"/>
      <c r="N65" s="105"/>
      <c r="O65" s="105"/>
      <c r="P65" s="105"/>
      <c r="Q65" s="105"/>
      <c r="R65" s="105"/>
      <c r="S65" s="105"/>
      <c r="T65" s="105"/>
      <c r="U65" s="105"/>
      <c r="V65" s="105"/>
      <c r="W65" s="105"/>
      <c r="X65" s="105"/>
      <c r="Y65" s="105"/>
      <c r="Z65" s="105"/>
      <c r="AA65" s="106"/>
    </row>
    <row r="66" spans="1:28" ht="15" customHeight="1" x14ac:dyDescent="0.35">
      <c r="A66" s="92"/>
      <c r="B66" s="93" t="s">
        <v>143</v>
      </c>
      <c r="C66" s="72"/>
      <c r="D66" s="72"/>
      <c r="E66" s="105"/>
      <c r="F66" s="105"/>
      <c r="G66" s="105"/>
      <c r="H66" s="105"/>
      <c r="I66" s="105"/>
      <c r="J66" s="105"/>
      <c r="K66" s="105"/>
      <c r="L66" s="105"/>
      <c r="M66" s="127"/>
      <c r="N66" s="127"/>
      <c r="O66" s="127"/>
      <c r="P66" s="127"/>
      <c r="Q66" s="127"/>
      <c r="R66" s="127"/>
      <c r="S66" s="127"/>
      <c r="T66" s="105"/>
      <c r="U66" s="105">
        <f t="shared" ref="U66" si="49">M66+E66</f>
        <v>0</v>
      </c>
      <c r="V66" s="105">
        <f t="shared" ref="V66" si="50">N66+F66</f>
        <v>0</v>
      </c>
      <c r="W66" s="105">
        <f t="shared" ref="W66" si="51">O66+G66</f>
        <v>0</v>
      </c>
      <c r="X66" s="105">
        <f t="shared" ref="X66" si="52">P66+H66</f>
        <v>0</v>
      </c>
      <c r="Y66" s="105">
        <f t="shared" ref="Y66" si="53">Q66+I66</f>
        <v>0</v>
      </c>
      <c r="Z66" s="105">
        <f t="shared" ref="Z66" si="54">R66+J66</f>
        <v>0</v>
      </c>
      <c r="AA66" s="106">
        <f t="shared" ref="AA66" si="55">S66+K66</f>
        <v>0</v>
      </c>
    </row>
    <row r="67" spans="1:28" ht="15" customHeight="1" x14ac:dyDescent="0.35">
      <c r="A67" s="92"/>
      <c r="B67" s="93"/>
      <c r="C67" s="72"/>
      <c r="D67" s="72"/>
      <c r="E67" s="105"/>
      <c r="F67" s="105"/>
      <c r="G67" s="105"/>
      <c r="H67" s="105"/>
      <c r="I67" s="105"/>
      <c r="J67" s="105"/>
      <c r="K67" s="105"/>
      <c r="L67" s="105"/>
      <c r="M67" s="105"/>
      <c r="N67" s="105"/>
      <c r="O67" s="105"/>
      <c r="P67" s="105"/>
      <c r="Q67" s="105"/>
      <c r="R67" s="105"/>
      <c r="S67" s="105"/>
      <c r="T67" s="105"/>
      <c r="U67" s="105"/>
      <c r="V67" s="105"/>
      <c r="W67" s="105"/>
      <c r="X67" s="105"/>
      <c r="Y67" s="105"/>
      <c r="Z67" s="105"/>
      <c r="AA67" s="106"/>
    </row>
    <row r="68" spans="1:28" x14ac:dyDescent="0.35">
      <c r="A68" s="92"/>
      <c r="B68" s="93" t="s">
        <v>38</v>
      </c>
      <c r="C68" s="72"/>
      <c r="D68" s="72"/>
      <c r="E68" s="105"/>
      <c r="F68" s="105"/>
      <c r="G68" s="105"/>
      <c r="H68" s="105"/>
      <c r="I68" s="105"/>
      <c r="J68" s="105"/>
      <c r="K68" s="105"/>
      <c r="L68" s="105"/>
      <c r="M68" s="127"/>
      <c r="N68" s="127"/>
      <c r="O68" s="127"/>
      <c r="P68" s="127"/>
      <c r="Q68" s="127"/>
      <c r="R68" s="127"/>
      <c r="S68" s="127"/>
      <c r="T68" s="105"/>
      <c r="U68" s="105">
        <f t="shared" ref="U68" si="56">M68+E68</f>
        <v>0</v>
      </c>
      <c r="V68" s="105">
        <f t="shared" ref="V68" si="57">N68+F68</f>
        <v>0</v>
      </c>
      <c r="W68" s="105">
        <f t="shared" ref="W68" si="58">O68+G68</f>
        <v>0</v>
      </c>
      <c r="X68" s="105">
        <f t="shared" ref="X68" si="59">P68+H68</f>
        <v>0</v>
      </c>
      <c r="Y68" s="105">
        <f t="shared" ref="Y68" si="60">Q68+I68</f>
        <v>0</v>
      </c>
      <c r="Z68" s="105">
        <f t="shared" ref="Z68" si="61">R68+J68</f>
        <v>0</v>
      </c>
      <c r="AA68" s="106">
        <f t="shared" ref="AA68" si="62">S68+K68</f>
        <v>0</v>
      </c>
    </row>
    <row r="69" spans="1:28" x14ac:dyDescent="0.35">
      <c r="A69" s="92"/>
      <c r="B69" s="93"/>
      <c r="C69" s="72"/>
      <c r="D69" s="72"/>
      <c r="E69" s="105"/>
      <c r="F69" s="105"/>
      <c r="G69" s="105"/>
      <c r="H69" s="105"/>
      <c r="I69" s="105"/>
      <c r="J69" s="105"/>
      <c r="K69" s="105"/>
      <c r="L69" s="105"/>
      <c r="M69" s="105"/>
      <c r="N69" s="105"/>
      <c r="O69" s="105"/>
      <c r="P69" s="105"/>
      <c r="Q69" s="105"/>
      <c r="R69" s="105"/>
      <c r="S69" s="105"/>
      <c r="T69" s="105"/>
      <c r="U69" s="105"/>
      <c r="V69" s="105"/>
      <c r="W69" s="105"/>
      <c r="X69" s="105"/>
      <c r="Y69" s="105"/>
      <c r="Z69" s="105"/>
      <c r="AA69" s="106"/>
    </row>
    <row r="70" spans="1:28" x14ac:dyDescent="0.35">
      <c r="A70" s="92"/>
      <c r="B70" s="93" t="s">
        <v>145</v>
      </c>
      <c r="C70" s="72"/>
      <c r="D70" s="72"/>
      <c r="E70" s="105"/>
      <c r="F70" s="105"/>
      <c r="G70" s="105"/>
      <c r="H70" s="105"/>
      <c r="I70" s="105"/>
      <c r="J70" s="105"/>
      <c r="K70" s="105"/>
      <c r="L70" s="105"/>
      <c r="M70" s="127"/>
      <c r="N70" s="127"/>
      <c r="O70" s="127"/>
      <c r="P70" s="127"/>
      <c r="Q70" s="127"/>
      <c r="R70" s="127"/>
      <c r="S70" s="127"/>
      <c r="T70" s="105"/>
      <c r="U70" s="105">
        <f t="shared" ref="U70:U71" si="63">M70+E70</f>
        <v>0</v>
      </c>
      <c r="V70" s="105">
        <f t="shared" ref="V70:V71" si="64">N70+F70</f>
        <v>0</v>
      </c>
      <c r="W70" s="105">
        <f t="shared" ref="W70:W71" si="65">O70+G70</f>
        <v>0</v>
      </c>
      <c r="X70" s="105">
        <f t="shared" ref="X70:X71" si="66">P70+H70</f>
        <v>0</v>
      </c>
      <c r="Y70" s="105">
        <f t="shared" ref="Y70:Y71" si="67">Q70+I70</f>
        <v>0</v>
      </c>
      <c r="Z70" s="105">
        <f t="shared" ref="Z70:Z71" si="68">R70+J70</f>
        <v>0</v>
      </c>
      <c r="AA70" s="106">
        <f t="shared" ref="AA70:AA71" si="69">S70+K70</f>
        <v>0</v>
      </c>
    </row>
    <row r="71" spans="1:28" x14ac:dyDescent="0.35">
      <c r="A71" s="92"/>
      <c r="B71" s="93" t="s">
        <v>61</v>
      </c>
      <c r="C71" s="72"/>
      <c r="D71" s="72"/>
      <c r="E71" s="105"/>
      <c r="F71" s="105"/>
      <c r="G71" s="105"/>
      <c r="H71" s="105"/>
      <c r="I71" s="105"/>
      <c r="J71" s="105"/>
      <c r="K71" s="105"/>
      <c r="L71" s="105"/>
      <c r="M71" s="127"/>
      <c r="N71" s="127"/>
      <c r="O71" s="127"/>
      <c r="P71" s="127"/>
      <c r="Q71" s="127"/>
      <c r="R71" s="127"/>
      <c r="S71" s="127"/>
      <c r="T71" s="105"/>
      <c r="U71" s="105">
        <f t="shared" si="63"/>
        <v>0</v>
      </c>
      <c r="V71" s="105">
        <f t="shared" si="64"/>
        <v>0</v>
      </c>
      <c r="W71" s="105">
        <f t="shared" si="65"/>
        <v>0</v>
      </c>
      <c r="X71" s="105">
        <f t="shared" si="66"/>
        <v>0</v>
      </c>
      <c r="Y71" s="105">
        <f t="shared" si="67"/>
        <v>0</v>
      </c>
      <c r="Z71" s="105">
        <f t="shared" si="68"/>
        <v>0</v>
      </c>
      <c r="AA71" s="106">
        <f t="shared" si="69"/>
        <v>0</v>
      </c>
    </row>
    <row r="72" spans="1:28" x14ac:dyDescent="0.35">
      <c r="A72" s="92"/>
      <c r="B72" s="93"/>
      <c r="C72" s="72"/>
      <c r="D72" s="72"/>
      <c r="E72" s="105"/>
      <c r="F72" s="105"/>
      <c r="G72" s="105"/>
      <c r="H72" s="105"/>
      <c r="I72" s="105"/>
      <c r="J72" s="105"/>
      <c r="K72" s="105"/>
      <c r="L72" s="105"/>
      <c r="M72" s="105"/>
      <c r="N72" s="105"/>
      <c r="O72" s="105"/>
      <c r="P72" s="105"/>
      <c r="Q72" s="105"/>
      <c r="R72" s="105"/>
      <c r="S72" s="105"/>
      <c r="T72" s="105"/>
      <c r="U72" s="105"/>
      <c r="V72" s="105"/>
      <c r="W72" s="105"/>
      <c r="X72" s="105"/>
      <c r="Y72" s="105"/>
      <c r="Z72" s="105"/>
      <c r="AA72" s="106"/>
    </row>
    <row r="73" spans="1:28" x14ac:dyDescent="0.35">
      <c r="A73" s="92"/>
      <c r="B73" s="93" t="s">
        <v>39</v>
      </c>
      <c r="C73" s="72"/>
      <c r="D73" s="72"/>
      <c r="E73" s="127"/>
      <c r="F73" s="127"/>
      <c r="G73" s="127"/>
      <c r="H73" s="127"/>
      <c r="I73" s="127"/>
      <c r="J73" s="127"/>
      <c r="K73" s="127"/>
      <c r="L73" s="105" t="s">
        <v>161</v>
      </c>
      <c r="M73" s="127"/>
      <c r="N73" s="127"/>
      <c r="O73" s="127"/>
      <c r="P73" s="127"/>
      <c r="Q73" s="127"/>
      <c r="R73" s="127"/>
      <c r="S73" s="127"/>
      <c r="T73" s="105"/>
      <c r="U73" s="105">
        <f t="shared" ref="U73" si="70">M73+E73</f>
        <v>0</v>
      </c>
      <c r="V73" s="105">
        <f t="shared" ref="V73" si="71">N73+F73</f>
        <v>0</v>
      </c>
      <c r="W73" s="105">
        <f t="shared" ref="W73" si="72">O73+G73</f>
        <v>0</v>
      </c>
      <c r="X73" s="105">
        <f t="shared" ref="X73" si="73">P73+H73</f>
        <v>0</v>
      </c>
      <c r="Y73" s="105">
        <f t="shared" ref="Y73" si="74">Q73+I73</f>
        <v>0</v>
      </c>
      <c r="Z73" s="105">
        <f t="shared" ref="Z73" si="75">R73+J73</f>
        <v>0</v>
      </c>
      <c r="AA73" s="106">
        <f t="shared" ref="AA73" si="76">S73+K73</f>
        <v>0</v>
      </c>
    </row>
    <row r="74" spans="1:28" x14ac:dyDescent="0.35">
      <c r="A74" s="92"/>
      <c r="B74" s="93"/>
      <c r="C74" s="72"/>
      <c r="D74" s="72"/>
      <c r="E74" s="105"/>
      <c r="F74" s="105"/>
      <c r="G74" s="105"/>
      <c r="H74" s="105"/>
      <c r="I74" s="105"/>
      <c r="J74" s="105"/>
      <c r="K74" s="105"/>
      <c r="L74" s="105"/>
      <c r="M74" s="105"/>
      <c r="N74" s="105"/>
      <c r="O74" s="105"/>
      <c r="P74" s="105"/>
      <c r="Q74" s="105"/>
      <c r="R74" s="105"/>
      <c r="S74" s="105"/>
      <c r="T74" s="105"/>
      <c r="U74" s="105"/>
      <c r="V74" s="105"/>
      <c r="W74" s="105"/>
      <c r="X74" s="105"/>
      <c r="Y74" s="105"/>
      <c r="Z74" s="105"/>
      <c r="AA74" s="106"/>
    </row>
    <row r="75" spans="1:28" x14ac:dyDescent="0.35">
      <c r="A75" s="92"/>
      <c r="B75" s="93"/>
      <c r="C75" s="72"/>
      <c r="D75" s="72"/>
      <c r="E75" s="108" t="s">
        <v>135</v>
      </c>
      <c r="F75" s="108"/>
      <c r="G75" s="108"/>
      <c r="H75" s="108"/>
      <c r="I75" s="108"/>
      <c r="J75" s="108"/>
      <c r="K75" s="108"/>
      <c r="L75" s="105"/>
      <c r="M75" s="108" t="s">
        <v>136</v>
      </c>
      <c r="N75" s="108"/>
      <c r="O75" s="108"/>
      <c r="P75" s="108"/>
      <c r="Q75" s="108"/>
      <c r="R75" s="108"/>
      <c r="S75" s="108"/>
      <c r="T75" s="105"/>
      <c r="U75" s="108" t="s">
        <v>137</v>
      </c>
      <c r="V75" s="108"/>
      <c r="W75" s="108"/>
      <c r="X75" s="108"/>
      <c r="Y75" s="108"/>
      <c r="Z75" s="108"/>
      <c r="AA75" s="109"/>
    </row>
    <row r="76" spans="1:28" s="103" customFormat="1" ht="15" thickBot="1" x14ac:dyDescent="0.4">
      <c r="A76" s="101" t="s">
        <v>146</v>
      </c>
      <c r="B76" s="104"/>
      <c r="C76" s="71"/>
      <c r="D76" s="71"/>
      <c r="E76" s="140">
        <f>SUM(E58:E74)</f>
        <v>0</v>
      </c>
      <c r="F76" s="141">
        <f t="shared" ref="F76:K76" si="77">SUM(F58:F74)</f>
        <v>0</v>
      </c>
      <c r="G76" s="141">
        <f t="shared" si="77"/>
        <v>0</v>
      </c>
      <c r="H76" s="141">
        <f t="shared" si="77"/>
        <v>0</v>
      </c>
      <c r="I76" s="141">
        <f t="shared" si="77"/>
        <v>0</v>
      </c>
      <c r="J76" s="141">
        <f t="shared" si="77"/>
        <v>0</v>
      </c>
      <c r="K76" s="141">
        <f t="shared" si="77"/>
        <v>0</v>
      </c>
      <c r="L76" s="110"/>
      <c r="M76" s="140">
        <f>SUM(M58:M74)</f>
        <v>0</v>
      </c>
      <c r="N76" s="141">
        <f t="shared" ref="N76:S76" si="78">SUM(N58:N74)</f>
        <v>0</v>
      </c>
      <c r="O76" s="141">
        <f t="shared" si="78"/>
        <v>0</v>
      </c>
      <c r="P76" s="141">
        <f t="shared" si="78"/>
        <v>0</v>
      </c>
      <c r="Q76" s="141">
        <f t="shared" si="78"/>
        <v>0</v>
      </c>
      <c r="R76" s="141">
        <f t="shared" si="78"/>
        <v>0</v>
      </c>
      <c r="S76" s="141">
        <f t="shared" si="78"/>
        <v>0</v>
      </c>
      <c r="T76" s="110"/>
      <c r="U76" s="140">
        <f>SUM(U58:U74)</f>
        <v>0</v>
      </c>
      <c r="V76" s="141">
        <f t="shared" ref="V76:AA76" si="79">SUM(V58:V74)</f>
        <v>0</v>
      </c>
      <c r="W76" s="141">
        <f t="shared" si="79"/>
        <v>0</v>
      </c>
      <c r="X76" s="141">
        <f t="shared" si="79"/>
        <v>0</v>
      </c>
      <c r="Y76" s="141">
        <f t="shared" si="79"/>
        <v>0</v>
      </c>
      <c r="Z76" s="141">
        <f t="shared" si="79"/>
        <v>0</v>
      </c>
      <c r="AA76" s="142">
        <f t="shared" si="79"/>
        <v>0</v>
      </c>
      <c r="AB76" s="91"/>
    </row>
    <row r="77" spans="1:28" s="103" customFormat="1" x14ac:dyDescent="0.35">
      <c r="A77" s="101"/>
      <c r="B77" s="104"/>
      <c r="C77" s="71"/>
      <c r="D77" s="71"/>
      <c r="E77" s="110"/>
      <c r="F77" s="110"/>
      <c r="G77" s="110"/>
      <c r="H77" s="110"/>
      <c r="I77" s="110"/>
      <c r="J77" s="110"/>
      <c r="K77" s="110"/>
      <c r="L77" s="110"/>
      <c r="M77" s="110"/>
      <c r="N77" s="110"/>
      <c r="O77" s="110"/>
      <c r="P77" s="110"/>
      <c r="Q77" s="110"/>
      <c r="R77" s="110"/>
      <c r="S77" s="110"/>
      <c r="T77" s="110"/>
      <c r="U77" s="110"/>
      <c r="V77" s="110"/>
      <c r="W77" s="110"/>
      <c r="X77" s="110"/>
      <c r="Y77" s="110"/>
      <c r="Z77" s="110"/>
      <c r="AA77" s="111"/>
      <c r="AB77" s="91"/>
    </row>
    <row r="78" spans="1:28" x14ac:dyDescent="0.35">
      <c r="A78" s="92"/>
      <c r="B78" s="93"/>
      <c r="C78" s="72"/>
      <c r="D78" s="72"/>
      <c r="E78" s="108" t="s">
        <v>135</v>
      </c>
      <c r="F78" s="108"/>
      <c r="G78" s="108"/>
      <c r="H78" s="108"/>
      <c r="I78" s="108"/>
      <c r="J78" s="108"/>
      <c r="K78" s="108"/>
      <c r="L78" s="105"/>
      <c r="M78" s="108" t="s">
        <v>136</v>
      </c>
      <c r="N78" s="108"/>
      <c r="O78" s="108"/>
      <c r="P78" s="108"/>
      <c r="Q78" s="108"/>
      <c r="R78" s="108"/>
      <c r="S78" s="108"/>
      <c r="T78" s="105"/>
      <c r="U78" s="108" t="s">
        <v>137</v>
      </c>
      <c r="V78" s="108"/>
      <c r="W78" s="108"/>
      <c r="X78" s="108"/>
      <c r="Y78" s="108"/>
      <c r="Z78" s="108"/>
      <c r="AA78" s="109"/>
    </row>
    <row r="79" spans="1:28" s="103" customFormat="1" ht="15" thickBot="1" x14ac:dyDescent="0.4">
      <c r="A79" s="101" t="s">
        <v>134</v>
      </c>
      <c r="B79" s="71"/>
      <c r="C79" s="71"/>
      <c r="D79" s="71"/>
      <c r="E79" s="143">
        <f>E56+E76</f>
        <v>0</v>
      </c>
      <c r="F79" s="144">
        <f t="shared" ref="F79:K79" si="80">F56+F76</f>
        <v>0</v>
      </c>
      <c r="G79" s="144">
        <f t="shared" si="80"/>
        <v>0</v>
      </c>
      <c r="H79" s="144">
        <f t="shared" si="80"/>
        <v>0</v>
      </c>
      <c r="I79" s="144">
        <f t="shared" si="80"/>
        <v>0</v>
      </c>
      <c r="J79" s="144">
        <f t="shared" si="80"/>
        <v>0</v>
      </c>
      <c r="K79" s="141">
        <f t="shared" si="80"/>
        <v>0</v>
      </c>
      <c r="L79" s="110"/>
      <c r="M79" s="143">
        <f>M56+M76</f>
        <v>0</v>
      </c>
      <c r="N79" s="144">
        <f t="shared" ref="N79:S79" si="81">N56+N76</f>
        <v>0</v>
      </c>
      <c r="O79" s="144">
        <f t="shared" si="81"/>
        <v>0</v>
      </c>
      <c r="P79" s="144">
        <f t="shared" si="81"/>
        <v>0</v>
      </c>
      <c r="Q79" s="144">
        <f t="shared" si="81"/>
        <v>0</v>
      </c>
      <c r="R79" s="144">
        <f t="shared" si="81"/>
        <v>0</v>
      </c>
      <c r="S79" s="141">
        <f t="shared" si="81"/>
        <v>0</v>
      </c>
      <c r="T79" s="110"/>
      <c r="U79" s="143">
        <f>U56+U76</f>
        <v>0</v>
      </c>
      <c r="V79" s="144">
        <f t="shared" ref="V79:AA79" si="82">V56+V76</f>
        <v>0</v>
      </c>
      <c r="W79" s="144">
        <f t="shared" si="82"/>
        <v>0</v>
      </c>
      <c r="X79" s="144">
        <f t="shared" si="82"/>
        <v>0</v>
      </c>
      <c r="Y79" s="144">
        <f t="shared" si="82"/>
        <v>0</v>
      </c>
      <c r="Z79" s="144">
        <f t="shared" si="82"/>
        <v>0</v>
      </c>
      <c r="AA79" s="142">
        <f t="shared" si="82"/>
        <v>0</v>
      </c>
      <c r="AB79" s="91"/>
    </row>
    <row r="80" spans="1:28" x14ac:dyDescent="0.35">
      <c r="A80" s="92"/>
      <c r="B80" s="72"/>
      <c r="C80" s="72"/>
      <c r="D80" s="72"/>
      <c r="E80" s="105"/>
      <c r="F80" s="105"/>
      <c r="G80" s="105"/>
      <c r="H80" s="105"/>
      <c r="I80" s="105"/>
      <c r="J80" s="105"/>
      <c r="K80" s="105"/>
      <c r="L80" s="105"/>
      <c r="M80" s="105"/>
      <c r="N80" s="105"/>
      <c r="O80" s="105"/>
      <c r="P80" s="105"/>
      <c r="Q80" s="105"/>
      <c r="R80" s="105"/>
      <c r="S80" s="105"/>
      <c r="T80" s="105"/>
      <c r="U80" s="110"/>
      <c r="V80" s="110"/>
      <c r="W80" s="110"/>
      <c r="X80" s="110"/>
      <c r="Y80" s="110"/>
      <c r="Z80" s="110"/>
      <c r="AA80" s="111"/>
    </row>
    <row r="81" spans="1:27" ht="15" thickBot="1" x14ac:dyDescent="0.4">
      <c r="A81" s="101" t="s">
        <v>150</v>
      </c>
      <c r="B81" s="72"/>
      <c r="C81" s="72"/>
      <c r="D81" s="72"/>
      <c r="E81" s="105"/>
      <c r="F81" s="105"/>
      <c r="G81" s="105"/>
      <c r="H81" s="105"/>
      <c r="I81" s="105"/>
      <c r="J81" s="105"/>
      <c r="K81" s="105"/>
      <c r="L81" s="105"/>
      <c r="M81" s="105"/>
      <c r="N81" s="105"/>
      <c r="O81" s="105"/>
      <c r="P81" s="105"/>
      <c r="Q81" s="105"/>
      <c r="R81" s="105"/>
      <c r="S81" s="105"/>
      <c r="T81" s="105"/>
      <c r="U81" s="126">
        <f>U11-U79</f>
        <v>0</v>
      </c>
      <c r="V81" s="126" t="e">
        <f>V11-V79</f>
        <v>#DIV/0!</v>
      </c>
      <c r="W81" s="126" t="e">
        <f>W11-W79</f>
        <v>#DIV/0!</v>
      </c>
      <c r="X81" s="126" t="e">
        <f>X11-X79</f>
        <v>#DIV/0!</v>
      </c>
      <c r="Y81" s="126" t="e">
        <f>Y11-Y79</f>
        <v>#DIV/0!</v>
      </c>
      <c r="Z81" s="126" t="e">
        <f>Z11-Z79</f>
        <v>#DIV/0!</v>
      </c>
      <c r="AA81" s="145" t="e">
        <f>AA11-AA79</f>
        <v>#DIV/0!</v>
      </c>
    </row>
    <row r="82" spans="1:27" ht="15" thickTop="1" x14ac:dyDescent="0.35">
      <c r="A82" s="101" t="s">
        <v>149</v>
      </c>
      <c r="B82" s="72"/>
      <c r="C82" s="72"/>
      <c r="D82" s="72"/>
      <c r="E82" s="72"/>
      <c r="F82" s="72"/>
      <c r="G82" s="72"/>
      <c r="H82" s="72"/>
      <c r="I82" s="72"/>
      <c r="J82" s="72"/>
      <c r="K82" s="72"/>
      <c r="L82" s="72"/>
      <c r="M82" s="72"/>
      <c r="N82" s="72"/>
      <c r="O82" s="72"/>
      <c r="P82" s="72"/>
      <c r="Q82" s="72"/>
      <c r="R82" s="72"/>
      <c r="S82" s="72"/>
      <c r="T82" s="72"/>
      <c r="U82" s="112"/>
      <c r="V82" s="112" t="e">
        <f>V81/V11</f>
        <v>#DIV/0!</v>
      </c>
      <c r="W82" s="112" t="e">
        <f>W81/W11</f>
        <v>#DIV/0!</v>
      </c>
      <c r="X82" s="112" t="e">
        <f>X81/X11</f>
        <v>#DIV/0!</v>
      </c>
      <c r="Y82" s="112" t="e">
        <f>Y81/Y11</f>
        <v>#DIV/0!</v>
      </c>
      <c r="Z82" s="112" t="e">
        <f>Z81/Z11</f>
        <v>#DIV/0!</v>
      </c>
      <c r="AA82" s="113" t="e">
        <f>AA81/AA11</f>
        <v>#DIV/0!</v>
      </c>
    </row>
    <row r="83" spans="1:27" x14ac:dyDescent="0.35">
      <c r="A83" s="101"/>
      <c r="B83" s="72"/>
      <c r="C83" s="72"/>
      <c r="D83" s="72"/>
      <c r="E83" s="72"/>
      <c r="F83" s="72"/>
      <c r="G83" s="72"/>
      <c r="H83" s="72"/>
      <c r="I83" s="72"/>
      <c r="J83" s="72"/>
      <c r="K83" s="72"/>
      <c r="L83" s="72"/>
      <c r="M83" s="72"/>
      <c r="N83" s="72"/>
      <c r="O83" s="72"/>
      <c r="P83" s="72"/>
      <c r="Q83" s="72"/>
      <c r="R83" s="72"/>
      <c r="S83" s="72"/>
      <c r="T83" s="72"/>
      <c r="U83" s="71"/>
      <c r="V83" s="71"/>
      <c r="W83" s="71"/>
      <c r="X83" s="71"/>
      <c r="Y83" s="71"/>
      <c r="Z83" s="71"/>
      <c r="AA83" s="81"/>
    </row>
    <row r="84" spans="1:27" ht="15" thickBot="1" x14ac:dyDescent="0.4">
      <c r="A84" s="101" t="s">
        <v>147</v>
      </c>
      <c r="B84" s="72"/>
      <c r="C84" s="72"/>
      <c r="D84" s="72"/>
      <c r="E84" s="72"/>
      <c r="F84" s="72"/>
      <c r="G84" s="72"/>
      <c r="H84" s="72"/>
      <c r="I84" s="72"/>
      <c r="J84" s="72"/>
      <c r="K84" s="72"/>
      <c r="L84" s="72"/>
      <c r="M84" s="72"/>
      <c r="N84" s="72"/>
      <c r="O84" s="72"/>
      <c r="P84" s="72"/>
      <c r="Q84" s="72"/>
      <c r="R84" s="72"/>
      <c r="S84" s="72"/>
      <c r="T84" s="72"/>
      <c r="U84" s="144">
        <f>SUM($U81:U81)</f>
        <v>0</v>
      </c>
      <c r="V84" s="144" t="e">
        <f>SUM($U81:V81)</f>
        <v>#DIV/0!</v>
      </c>
      <c r="W84" s="144" t="e">
        <f>SUM($U81:W81)</f>
        <v>#DIV/0!</v>
      </c>
      <c r="X84" s="144" t="e">
        <f>SUM($U81:X81)</f>
        <v>#DIV/0!</v>
      </c>
      <c r="Y84" s="144" t="e">
        <f>SUM($U81:Y81)</f>
        <v>#DIV/0!</v>
      </c>
      <c r="Z84" s="144" t="e">
        <f>SUM($U81:Z81)</f>
        <v>#DIV/0!</v>
      </c>
      <c r="AA84" s="142" t="e">
        <f>SUM($U81:AA81)</f>
        <v>#DIV/0!</v>
      </c>
    </row>
    <row r="85" spans="1:27" ht="15" thickBot="1" x14ac:dyDescent="0.4">
      <c r="A85" s="146" t="s">
        <v>148</v>
      </c>
      <c r="B85" s="114"/>
      <c r="C85" s="114"/>
      <c r="D85" s="114"/>
      <c r="E85" s="114"/>
      <c r="F85" s="114"/>
      <c r="G85" s="114"/>
      <c r="H85" s="114"/>
      <c r="I85" s="114"/>
      <c r="J85" s="114"/>
      <c r="K85" s="114"/>
      <c r="L85" s="114"/>
      <c r="M85" s="114"/>
      <c r="N85" s="114"/>
      <c r="O85" s="114"/>
      <c r="P85" s="114"/>
      <c r="Q85" s="114"/>
      <c r="R85" s="114"/>
      <c r="S85" s="114"/>
      <c r="T85" s="114"/>
      <c r="U85" s="115"/>
      <c r="V85" s="115" t="e">
        <f>V84/SUM($U11:V11)</f>
        <v>#DIV/0!</v>
      </c>
      <c r="W85" s="115" t="e">
        <f>W84/SUM($U11:W11)</f>
        <v>#DIV/0!</v>
      </c>
      <c r="X85" s="115" t="e">
        <f>X84/SUM($U11:X11)</f>
        <v>#DIV/0!</v>
      </c>
      <c r="Y85" s="115" t="e">
        <f>Y84/SUM($U11:Y11)</f>
        <v>#DIV/0!</v>
      </c>
      <c r="Z85" s="115" t="e">
        <f>Z84/SUM($U11:Z11)</f>
        <v>#DIV/0!</v>
      </c>
      <c r="AA85" s="116" t="e">
        <f>AA84/SUM($U11:AA11)</f>
        <v>#DIV/0!</v>
      </c>
    </row>
    <row r="86" spans="1:27" s="67" customFormat="1" x14ac:dyDescent="0.35"/>
  </sheetData>
  <sheetProtection algorithmName="SHA-512" hashValue="OYrm9h+0g+kKyIfA+DOpo/pF7XADVe9IdW2h2DsaTAl6vYXHmo7HEx6WzrDYh9MP+8eunPkzxznBcPU7BnGSKg==" saltValue="1qr2EISNA/NyOWu+bCYjxg==" spinCount="100000" sheet="1" objects="1" scenarios="1" selectLockedCells="1"/>
  <protectedRanges>
    <protectedRange algorithmName="SHA-512" hashValue="1nplhei23fGo2+ontN8KD/TG8+2KGoE8ESsmpHhXzOV736+AckHIPVQyfSPHX6RQXsv9CkCc0WnJQdwbjk5/mg==" saltValue="yScsl86FdxMEUFZLnMN9sg==" spinCount="100000" sqref="W7:W10 X8:X10 Y9:Y10 Z10 Q6:R11 S6:V10 X6:AB6 Y7:AB7 Z8:AB8 AA8:AB9 N3:O3 E14 E15:F15 M14 O14:T15 M15:N15 U14 W14:AB15 U15:V15 I11:L12 G14:L15 A14:D15 A13:AB13 V3:AA3 AB10:AB12 S3:T3 G2:H3 Q1:R4 AB1:AB4 C4:F4 O4:P10 M4:N9 M11:O11 J5:L9 J10:N10 C5:H12 S11:AA11 Q5:U5 S4:AA4 W5:AB5 B1 C2 K4:L4 J2:J3 M12:R12 E3 F1:F3 D1:E1 A4:B12" name="Range1"/>
    <protectedRange algorithmName="SHA-512" hashValue="RoD2Hk4TeczK/LwknTlA1mOMA5oz8GzxuSufUanrM2kV/nYk+MT5O4LNg1iYaDXh6yNHG3pCecc1lGgGys3YXA==" saltValue="zKhaL6Y4TFjoLyY8jwE71A==" spinCount="100000" sqref="A1" name="Range1_1"/>
  </protectedRanges>
  <mergeCells count="22">
    <mergeCell ref="E78:K78"/>
    <mergeCell ref="M78:S78"/>
    <mergeCell ref="E75:K75"/>
    <mergeCell ref="M75:S75"/>
    <mergeCell ref="S2:AA2"/>
    <mergeCell ref="B2:D2"/>
    <mergeCell ref="B3:D3"/>
    <mergeCell ref="A1:F1"/>
    <mergeCell ref="U78:AA78"/>
    <mergeCell ref="T3:U3"/>
    <mergeCell ref="L3:M3"/>
    <mergeCell ref="G4:I4"/>
    <mergeCell ref="M14:S14"/>
    <mergeCell ref="M35:S35"/>
    <mergeCell ref="M55:S55"/>
    <mergeCell ref="U14:AA14"/>
    <mergeCell ref="U35:AA35"/>
    <mergeCell ref="U55:AA55"/>
    <mergeCell ref="E55:K55"/>
    <mergeCell ref="E14:K14"/>
    <mergeCell ref="E35:K35"/>
    <mergeCell ref="U75:AA75"/>
  </mergeCells>
  <dataValidations count="1">
    <dataValidation type="whole" operator="greaterThan" allowBlank="1" showInputMessage="1" showErrorMessage="1" sqref="L3" xr:uid="{00000000-0002-0000-0200-000000000000}">
      <formula1>9999</formula1>
    </dataValidation>
  </dataValidations>
  <pageMargins left="0.70866141732283472" right="0.70866141732283472" top="0.74803149606299213" bottom="0.74803149606299213" header="0.31496062992125984" footer="0.31496062992125984"/>
  <pageSetup paperSize="8" scale="54" orientation="landscape" verticalDpi="1200" r:id="rId1"/>
  <rowBreaks count="1" manualBreakCount="1">
    <brk id="3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'rates and costs'!$A$3:$A$13</xm:f>
          </x14:formula1>
          <xm:sqref>I3</xm:sqref>
        </x14:dataValidation>
        <x14:dataValidation type="list" allowBlank="1" showInputMessage="1" showErrorMessage="1" xr:uid="{00000000-0002-0000-0200-000002000000}">
          <x14:formula1>
            <xm:f>'rates and costs'!$F$4:$F$8</xm:f>
          </x14:formula1>
          <xm:sqref>I2</xm:sqref>
        </x14:dataValidation>
        <x14:dataValidation type="list" allowBlank="1" showInputMessage="1" showErrorMessage="1" xr:uid="{00000000-0002-0000-0200-000003000000}">
          <x14:formula1>
            <xm:f>'rates and costs'!$F$10:$F$13</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3"/>
  <sheetViews>
    <sheetView zoomScaleNormal="100" workbookViewId="0">
      <pane xSplit="4" ySplit="12" topLeftCell="J13" activePane="bottomRight" state="frozen"/>
      <selection pane="topRight" activeCell="E1" sqref="E1"/>
      <selection pane="bottomLeft" activeCell="A15" sqref="A15"/>
      <selection pane="bottomRight" activeCell="D2" sqref="D2:E2"/>
    </sheetView>
  </sheetViews>
  <sheetFormatPr defaultRowHeight="14.5" x14ac:dyDescent="0.35"/>
  <cols>
    <col min="1" max="1" width="18.54296875" customWidth="1"/>
    <col min="2" max="2" width="9.54296875" bestFit="1" customWidth="1"/>
    <col min="3" max="3" width="11.1796875" customWidth="1"/>
    <col min="4" max="4" width="16.54296875" customWidth="1"/>
    <col min="5" max="5" width="10.1796875" customWidth="1"/>
    <col min="6" max="6" width="9.54296875" bestFit="1" customWidth="1"/>
    <col min="9" max="9" width="10.26953125" customWidth="1"/>
  </cols>
  <sheetData>
    <row r="1" spans="1:28" ht="78.75" customHeight="1" x14ac:dyDescent="0.8">
      <c r="A1" s="36" t="s">
        <v>54</v>
      </c>
      <c r="B1" s="36"/>
      <c r="C1" s="11"/>
      <c r="D1" s="11"/>
      <c r="E1" s="4"/>
      <c r="F1" s="4"/>
      <c r="G1" s="4" t="s">
        <v>51</v>
      </c>
      <c r="H1" s="4"/>
      <c r="I1" s="15" t="s">
        <v>1</v>
      </c>
      <c r="J1" s="12">
        <f>IF(I1="UG",360,180)</f>
        <v>180</v>
      </c>
      <c r="K1" s="18"/>
      <c r="L1" s="32" t="s">
        <v>55</v>
      </c>
      <c r="M1" s="32"/>
      <c r="N1" s="21"/>
      <c r="O1" s="21"/>
      <c r="P1" s="4"/>
      <c r="Q1" s="4"/>
      <c r="R1" s="11"/>
      <c r="S1" s="11"/>
      <c r="T1" s="11"/>
      <c r="U1" s="11"/>
      <c r="V1" s="11"/>
      <c r="W1" s="11"/>
      <c r="X1" s="11"/>
      <c r="Y1" s="11"/>
      <c r="Z1" s="11"/>
      <c r="AA1" s="11"/>
      <c r="AB1" s="4"/>
    </row>
    <row r="2" spans="1:28" ht="15" customHeight="1" x14ac:dyDescent="0.35">
      <c r="A2" s="36"/>
      <c r="B2" s="36"/>
      <c r="C2" s="11" t="s">
        <v>69</v>
      </c>
      <c r="D2" s="37" t="s">
        <v>88</v>
      </c>
      <c r="E2" s="38"/>
      <c r="F2" s="4"/>
      <c r="G2" s="4" t="s">
        <v>57</v>
      </c>
      <c r="H2" s="4"/>
      <c r="I2" s="15" t="s">
        <v>58</v>
      </c>
      <c r="J2" s="12">
        <f>SUMIFS('rates and costs'!C4:C13,'rates and costs'!B4:B13,'part-time income'!I1,'rates and costs'!A4:A13,'part-time income'!I2)</f>
        <v>0</v>
      </c>
      <c r="K2" s="4"/>
      <c r="L2" s="34">
        <v>12000</v>
      </c>
      <c r="M2" s="34"/>
      <c r="N2" s="4"/>
      <c r="O2" s="4"/>
      <c r="P2" s="4"/>
      <c r="Q2" s="4"/>
      <c r="R2" s="11"/>
      <c r="S2" s="11" t="s">
        <v>20</v>
      </c>
      <c r="T2" s="11"/>
      <c r="U2" s="11"/>
      <c r="V2" s="11"/>
      <c r="W2" s="11"/>
      <c r="X2" s="11"/>
      <c r="Y2" s="11"/>
      <c r="Z2" s="11"/>
      <c r="AA2" s="11"/>
      <c r="AB2" s="4"/>
    </row>
    <row r="3" spans="1:28" ht="48" customHeight="1" x14ac:dyDescent="0.35">
      <c r="A3" s="36"/>
      <c r="B3" s="36"/>
      <c r="C3" s="24" t="s">
        <v>56</v>
      </c>
      <c r="D3" s="37" t="s">
        <v>87</v>
      </c>
      <c r="E3" s="38"/>
      <c r="F3" s="4"/>
      <c r="G3" s="4"/>
      <c r="H3" s="4"/>
      <c r="I3" s="4"/>
      <c r="J3" s="4"/>
      <c r="K3" s="4"/>
      <c r="L3" s="4"/>
      <c r="M3" s="4"/>
      <c r="N3" s="4"/>
      <c r="O3" s="4"/>
      <c r="P3" s="4"/>
      <c r="Q3" s="4"/>
      <c r="R3" s="4"/>
      <c r="S3" s="4"/>
      <c r="T3" s="33" t="s">
        <v>66</v>
      </c>
      <c r="U3" s="33"/>
      <c r="V3" s="11" t="s">
        <v>15</v>
      </c>
      <c r="W3" s="11" t="s">
        <v>16</v>
      </c>
      <c r="X3" s="11" t="s">
        <v>17</v>
      </c>
      <c r="Y3" s="11" t="s">
        <v>18</v>
      </c>
      <c r="Z3" s="11" t="s">
        <v>19</v>
      </c>
      <c r="AA3" s="11" t="s">
        <v>25</v>
      </c>
      <c r="AB3" s="4"/>
    </row>
    <row r="4" spans="1:28" ht="47.25" customHeight="1" x14ac:dyDescent="0.35">
      <c r="A4" s="36"/>
      <c r="B4" s="36"/>
      <c r="C4" s="4"/>
      <c r="D4" s="4"/>
      <c r="E4" s="4"/>
      <c r="F4" s="4"/>
      <c r="G4" s="35" t="s">
        <v>52</v>
      </c>
      <c r="H4" s="35"/>
      <c r="I4" s="35"/>
      <c r="J4" s="20"/>
      <c r="K4" s="11" t="s">
        <v>23</v>
      </c>
      <c r="L4" s="11" t="s">
        <v>60</v>
      </c>
      <c r="M4" s="19" t="s">
        <v>65</v>
      </c>
      <c r="N4" s="11" t="s">
        <v>24</v>
      </c>
      <c r="O4" s="4"/>
      <c r="P4" s="4"/>
      <c r="Q4" s="4"/>
      <c r="R4" s="4"/>
      <c r="S4" s="22" t="s">
        <v>22</v>
      </c>
      <c r="T4" s="22"/>
      <c r="U4" s="22"/>
      <c r="V4" s="22"/>
      <c r="W4" s="23">
        <f>IF(I6=0,0,90%)</f>
        <v>0.9</v>
      </c>
      <c r="X4" s="23">
        <f>IF(I7=0,0,95%)</f>
        <v>0</v>
      </c>
      <c r="Y4" s="23">
        <f>IF(I8=0,0,98%)</f>
        <v>0</v>
      </c>
      <c r="Z4" s="23">
        <f>IF(I9=0,0,98%)</f>
        <v>0</v>
      </c>
      <c r="AA4" s="13"/>
      <c r="AB4" s="4"/>
    </row>
    <row r="5" spans="1:28" ht="15" customHeight="1" x14ac:dyDescent="0.35">
      <c r="A5" s="36"/>
      <c r="B5" s="36"/>
      <c r="C5" s="4"/>
      <c r="D5" s="4"/>
      <c r="E5" s="4"/>
      <c r="F5" s="4"/>
      <c r="G5" s="4" t="s">
        <v>15</v>
      </c>
      <c r="H5" s="4"/>
      <c r="I5" s="5">
        <v>70</v>
      </c>
      <c r="J5" s="4"/>
      <c r="K5" s="1">
        <f>K$10*0.8*I5/I$10+IF(I6&gt;0,0,IF(I5&gt;0,K$10*0.2,0))</f>
        <v>5600</v>
      </c>
      <c r="L5" s="1">
        <f>L$10*$I5/$I$10</f>
        <v>0</v>
      </c>
      <c r="M5" s="5"/>
      <c r="N5" s="1">
        <f>SUM(K5:M5)</f>
        <v>5600</v>
      </c>
      <c r="O5" s="4"/>
      <c r="P5" s="4"/>
      <c r="Q5" s="4"/>
      <c r="R5" s="4"/>
      <c r="S5" s="4" t="s">
        <v>26</v>
      </c>
      <c r="T5" s="4"/>
      <c r="U5" s="3"/>
      <c r="V5" s="6">
        <v>10</v>
      </c>
      <c r="W5" s="2">
        <f>V5*W4</f>
        <v>9</v>
      </c>
      <c r="X5" s="2">
        <f>W5*X4</f>
        <v>0</v>
      </c>
      <c r="Y5" s="2">
        <f>X5*Y4</f>
        <v>0</v>
      </c>
      <c r="Z5" s="2">
        <f>Y5*Z4</f>
        <v>0</v>
      </c>
      <c r="AA5" s="3"/>
      <c r="AB5" s="4"/>
    </row>
    <row r="6" spans="1:28" ht="15" customHeight="1" x14ac:dyDescent="0.35">
      <c r="A6" s="36"/>
      <c r="B6" s="36"/>
      <c r="C6" s="4"/>
      <c r="D6" s="4"/>
      <c r="E6" s="4"/>
      <c r="F6" s="4"/>
      <c r="G6" s="4" t="s">
        <v>16</v>
      </c>
      <c r="H6" s="4"/>
      <c r="I6" s="5">
        <v>50</v>
      </c>
      <c r="J6" s="4"/>
      <c r="K6" s="1">
        <f>K$10*0.8*I6/I$10+IF(I7&gt;0,0,IF(I6&gt;0,K$10*0.2,0))</f>
        <v>6400</v>
      </c>
      <c r="L6" s="1">
        <f>L$10*$I6/$I$10</f>
        <v>0</v>
      </c>
      <c r="M6" s="5"/>
      <c r="N6" s="1">
        <f>SUM(K6:M6)</f>
        <v>6400</v>
      </c>
      <c r="O6" s="4"/>
      <c r="P6" s="4"/>
      <c r="Q6" s="4"/>
      <c r="R6" s="4"/>
      <c r="S6" s="4" t="s">
        <v>27</v>
      </c>
      <c r="T6" s="4"/>
      <c r="U6" s="3"/>
      <c r="V6" s="3"/>
      <c r="W6" s="6">
        <v>10</v>
      </c>
      <c r="X6" s="2">
        <f>W6*W4</f>
        <v>9</v>
      </c>
      <c r="Y6" s="2">
        <f>X6*X4</f>
        <v>0</v>
      </c>
      <c r="Z6" s="2">
        <f>Y6*Y4</f>
        <v>0</v>
      </c>
      <c r="AA6" s="2">
        <f>Z6*Z4</f>
        <v>0</v>
      </c>
      <c r="AB6" s="4"/>
    </row>
    <row r="7" spans="1:28" ht="15" customHeight="1" x14ac:dyDescent="0.35">
      <c r="A7" s="36"/>
      <c r="B7" s="36"/>
      <c r="C7" s="4"/>
      <c r="D7" s="4"/>
      <c r="E7" s="4"/>
      <c r="F7" s="4"/>
      <c r="G7" s="4" t="s">
        <v>17</v>
      </c>
      <c r="H7" s="4"/>
      <c r="I7" s="5">
        <v>0</v>
      </c>
      <c r="J7" s="4"/>
      <c r="K7" s="1">
        <f>K$10*0.8*I7/I$10+IF(I8&gt;0,0,IF(I7&gt;0,K$10*0.2,0))</f>
        <v>0</v>
      </c>
      <c r="L7" s="1">
        <f>L$10*$I7/$I$10</f>
        <v>0</v>
      </c>
      <c r="M7" s="5"/>
      <c r="N7" s="1">
        <f>SUM(K7:M7)</f>
        <v>0</v>
      </c>
      <c r="O7" s="4"/>
      <c r="P7" s="4"/>
      <c r="Q7" s="4"/>
      <c r="R7" s="4"/>
      <c r="S7" s="4" t="s">
        <v>28</v>
      </c>
      <c r="T7" s="4"/>
      <c r="U7" s="3"/>
      <c r="V7" s="3"/>
      <c r="W7" s="3"/>
      <c r="X7" s="6">
        <v>10</v>
      </c>
      <c r="Y7" s="2">
        <f>X7*W4</f>
        <v>9</v>
      </c>
      <c r="Z7" s="2">
        <f>Y7*X4</f>
        <v>0</v>
      </c>
      <c r="AA7" s="2">
        <f>Z7*Y4</f>
        <v>0</v>
      </c>
      <c r="AB7" s="4"/>
    </row>
    <row r="8" spans="1:28" ht="15" customHeight="1" x14ac:dyDescent="0.35">
      <c r="A8" s="36"/>
      <c r="B8" s="36"/>
      <c r="C8" s="4"/>
      <c r="D8" s="4"/>
      <c r="E8" s="4"/>
      <c r="F8" s="4"/>
      <c r="G8" s="4" t="s">
        <v>18</v>
      </c>
      <c r="H8" s="4"/>
      <c r="I8" s="5">
        <v>0</v>
      </c>
      <c r="J8" s="4"/>
      <c r="K8" s="1">
        <f>K$10*0.8*I8/I$10+IF(I9&gt;0,0,IF(I8&gt;0,K$10*0.2,0))</f>
        <v>0</v>
      </c>
      <c r="L8" s="1">
        <f>L$10*$I8/$I$10</f>
        <v>0</v>
      </c>
      <c r="M8" s="5"/>
      <c r="N8" s="1">
        <f>SUM(K8:M8)</f>
        <v>0</v>
      </c>
      <c r="O8" s="4"/>
      <c r="P8" s="4"/>
      <c r="Q8" s="4"/>
      <c r="R8" s="4"/>
      <c r="S8" s="4" t="s">
        <v>29</v>
      </c>
      <c r="T8" s="4"/>
      <c r="U8" s="3"/>
      <c r="V8" s="3"/>
      <c r="W8" s="3"/>
      <c r="X8" s="3"/>
      <c r="Y8" s="6">
        <v>10</v>
      </c>
      <c r="Z8" s="2">
        <f>Y8*W4</f>
        <v>9</v>
      </c>
      <c r="AA8" s="2">
        <f>Z8*X4</f>
        <v>0</v>
      </c>
      <c r="AB8" s="4"/>
    </row>
    <row r="9" spans="1:28" ht="15" customHeight="1" x14ac:dyDescent="0.35">
      <c r="A9" s="36"/>
      <c r="B9" s="36"/>
      <c r="C9" s="4"/>
      <c r="D9" s="4"/>
      <c r="E9" s="4"/>
      <c r="F9" s="4"/>
      <c r="G9" s="4" t="s">
        <v>19</v>
      </c>
      <c r="H9" s="4"/>
      <c r="I9" s="8">
        <v>0</v>
      </c>
      <c r="J9" s="4"/>
      <c r="K9" s="9">
        <f>K$10*0.8*$I9/$I$10+IF(I9&gt;0,K10*0.2,0)</f>
        <v>0</v>
      </c>
      <c r="L9" s="9">
        <f>L$10*$I9/$I$10</f>
        <v>0</v>
      </c>
      <c r="M9" s="8"/>
      <c r="N9" s="9">
        <f>SUM(K9:M9)</f>
        <v>0</v>
      </c>
      <c r="O9" s="4"/>
      <c r="P9" s="4"/>
      <c r="Q9" s="4"/>
      <c r="R9" s="4"/>
      <c r="S9" s="4" t="s">
        <v>30</v>
      </c>
      <c r="T9" s="4"/>
      <c r="U9" s="3"/>
      <c r="V9" s="3"/>
      <c r="W9" s="3"/>
      <c r="X9" s="3"/>
      <c r="Y9" s="3"/>
      <c r="Z9" s="6">
        <v>10</v>
      </c>
      <c r="AA9" s="2">
        <f>Z9*W4</f>
        <v>9</v>
      </c>
      <c r="AB9" s="4"/>
    </row>
    <row r="10" spans="1:28" ht="15" customHeight="1" x14ac:dyDescent="0.35">
      <c r="A10" s="36"/>
      <c r="B10" s="36"/>
      <c r="C10" s="4"/>
      <c r="D10" s="4"/>
      <c r="E10" s="4"/>
      <c r="F10" s="4"/>
      <c r="G10" s="4"/>
      <c r="H10" s="4"/>
      <c r="I10" s="1">
        <f>SUM(I5:I9)</f>
        <v>120</v>
      </c>
      <c r="J10" s="4"/>
      <c r="K10" s="1">
        <f>L2</f>
        <v>12000</v>
      </c>
      <c r="L10" s="1">
        <f>IF(I1="UG",J2*3,J2)</f>
        <v>0</v>
      </c>
      <c r="M10" s="1">
        <f>SUM(M5:M9)</f>
        <v>0</v>
      </c>
      <c r="N10" s="1">
        <f>SUM(K10:L10)</f>
        <v>12000</v>
      </c>
      <c r="O10" s="4"/>
      <c r="P10" s="4"/>
      <c r="Q10" s="4"/>
      <c r="R10" s="4"/>
      <c r="S10" s="4" t="s">
        <v>31</v>
      </c>
      <c r="T10" s="4"/>
      <c r="U10" s="4"/>
      <c r="V10" s="4"/>
      <c r="W10" s="4"/>
      <c r="X10" s="4"/>
      <c r="Y10" s="4"/>
      <c r="Z10" s="4"/>
      <c r="AA10" s="6">
        <v>10</v>
      </c>
      <c r="AB10" s="4"/>
    </row>
    <row r="11" spans="1:28" ht="15" customHeight="1" x14ac:dyDescent="0.35">
      <c r="A11" s="36"/>
      <c r="B11" s="36"/>
      <c r="C11" s="4"/>
      <c r="D11" s="4"/>
      <c r="E11" s="4"/>
      <c r="F11" s="4"/>
      <c r="G11" s="4"/>
      <c r="H11" s="4"/>
      <c r="I11" s="7" t="b">
        <f>I10=J1</f>
        <v>0</v>
      </c>
      <c r="J11" s="4"/>
      <c r="K11" s="4"/>
      <c r="L11" s="4"/>
      <c r="M11" s="4"/>
      <c r="N11" s="4"/>
      <c r="O11" s="4"/>
      <c r="P11" s="4"/>
      <c r="Q11" s="4"/>
      <c r="R11" s="4"/>
      <c r="S11" s="4"/>
      <c r="T11" s="4"/>
      <c r="U11" s="4"/>
      <c r="V11" s="4"/>
      <c r="W11" s="4"/>
      <c r="X11" s="4"/>
      <c r="Y11" s="4"/>
      <c r="Z11" s="4"/>
      <c r="AA11" s="4"/>
      <c r="AB11" s="4"/>
    </row>
    <row r="12" spans="1:28" ht="15.75" customHeight="1" thickBot="1" x14ac:dyDescent="0.4">
      <c r="A12" s="36"/>
      <c r="B12" s="36"/>
      <c r="C12" s="4"/>
      <c r="D12" s="4"/>
      <c r="E12" s="4"/>
      <c r="F12" s="4"/>
      <c r="G12" s="4"/>
      <c r="H12" s="4"/>
      <c r="I12" s="4"/>
      <c r="J12" s="4"/>
      <c r="K12" s="4"/>
      <c r="L12" s="4"/>
      <c r="M12" s="4"/>
      <c r="N12" s="4"/>
      <c r="O12" s="4"/>
      <c r="P12" s="4"/>
      <c r="Q12" s="4"/>
      <c r="R12" s="4"/>
      <c r="S12" s="4" t="s">
        <v>21</v>
      </c>
      <c r="T12" s="4"/>
      <c r="U12" s="14"/>
      <c r="V12" s="14">
        <f>V5*N5</f>
        <v>56000</v>
      </c>
      <c r="W12" s="14">
        <f>W6*N5+W5*N6</f>
        <v>113600</v>
      </c>
      <c r="X12" s="14">
        <f>X7*N5+X6*N6+X5*N7</f>
        <v>113600</v>
      </c>
      <c r="Y12" s="14">
        <f>Y8*N5+Y7*N6+Y6*N7+Y5*N8</f>
        <v>113600</v>
      </c>
      <c r="Z12" s="14">
        <f>Z9*N5+Z8*N6+Z7*N7+Z6*N8+Z5*N9</f>
        <v>113600</v>
      </c>
      <c r="AA12" s="14">
        <f>AA10*N5+AA9*N6+AA8*N7+AA7*N8+AA6*N9</f>
        <v>113600</v>
      </c>
      <c r="AB12" s="4"/>
    </row>
    <row r="13" spans="1:28" ht="15" thickTop="1" x14ac:dyDescent="0.35"/>
  </sheetData>
  <protectedRanges>
    <protectedRange algorithmName="SHA-512" hashValue="1nplhei23fGo2+ontN8KD/TG8+2KGoE8ESsmpHhXzOV736+AckHIPVQyfSPHX6RQXsv9CkCc0WnJQdwbjk5/mg==" saltValue="yScsl86FdxMEUFZLnMN9sg==" spinCount="100000" sqref="A1:B12 J1:J2 D1 V6:V11 W7:W11 X8:X11 Y9:Y11 Z10:Z11 AA11 W5:AB5 X6:AB6 Y7:AB7 Z8:AB8 AA8:AB9 AB10:AB11 J5:L11 M11:O11 K3:L4 M3:O3 C4:F4 V3:AA3 M4:P10 I12:AB12 Q5:U11 S3:T3 C5:H12 E1:H3 Q1:R4 I10:I11 S4:AA4 AB1:AB4" name="Range1"/>
  </protectedRanges>
  <mergeCells count="7">
    <mergeCell ref="T3:U3"/>
    <mergeCell ref="G4:I4"/>
    <mergeCell ref="A1:B12"/>
    <mergeCell ref="L1:M1"/>
    <mergeCell ref="D2:E2"/>
    <mergeCell ref="L2:M2"/>
    <mergeCell ref="D3:E3"/>
  </mergeCells>
  <dataValidations count="1">
    <dataValidation type="whole" operator="greaterThan" allowBlank="1" showInputMessage="1" showErrorMessage="1" sqref="L2" xr:uid="{00000000-0002-0000-0300-000000000000}">
      <formula1>9999</formula1>
    </dataValidation>
  </dataValidations>
  <pageMargins left="0.70866141732283472" right="0.70866141732283472" top="0.74803149606299213" bottom="0.74803149606299213" header="0.31496062992125984" footer="0.31496062992125984"/>
  <pageSetup paperSize="8" scale="54"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'rates and costs'!$B$8:$B$9</xm:f>
          </x14:formula1>
          <xm:sqref>I1</xm:sqref>
        </x14:dataValidation>
        <x14:dataValidation type="list" allowBlank="1" showInputMessage="1" showErrorMessage="1" xr:uid="{00000000-0002-0000-0300-000002000000}">
          <x14:formula1>
            <xm:f>'rates and costs'!$A$4:$A$8</xm:f>
          </x14:formula1>
          <xm:sqref>I2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zoomScale="75" zoomScaleNormal="75" workbookViewId="0"/>
  </sheetViews>
  <sheetFormatPr defaultRowHeight="14.5" x14ac:dyDescent="0.35"/>
  <cols>
    <col min="1" max="2" width="16.81640625" customWidth="1"/>
    <col min="3" max="3" width="11.1796875" customWidth="1"/>
    <col min="6" max="6" width="10.36328125" customWidth="1"/>
    <col min="7" max="7" width="4.7265625" customWidth="1"/>
  </cols>
  <sheetData>
    <row r="1" spans="1:10" x14ac:dyDescent="0.35">
      <c r="A1" s="41" t="s">
        <v>108</v>
      </c>
    </row>
    <row r="2" spans="1:10" x14ac:dyDescent="0.35">
      <c r="A2" s="39" t="s">
        <v>102</v>
      </c>
      <c r="B2" s="39"/>
      <c r="C2" s="39"/>
    </row>
    <row r="3" spans="1:10" x14ac:dyDescent="0.35">
      <c r="A3" s="39" t="s">
        <v>103</v>
      </c>
      <c r="B3" s="39" t="s">
        <v>0</v>
      </c>
      <c r="C3" s="40">
        <f>'[2]OfS Recurrent Funding 21-22'!B8</f>
        <v>10100</v>
      </c>
      <c r="G3" s="10" t="s">
        <v>109</v>
      </c>
    </row>
    <row r="4" spans="1:10" x14ac:dyDescent="0.35">
      <c r="A4" s="39" t="s">
        <v>104</v>
      </c>
      <c r="B4" s="39" t="s">
        <v>0</v>
      </c>
      <c r="C4" s="40">
        <f>'[2]OfS Recurrent Funding 21-22'!B9</f>
        <v>1515</v>
      </c>
      <c r="F4" s="39" t="s">
        <v>0</v>
      </c>
      <c r="G4">
        <v>360</v>
      </c>
    </row>
    <row r="5" spans="1:10" x14ac:dyDescent="0.35">
      <c r="A5" s="39" t="s">
        <v>105</v>
      </c>
      <c r="B5" s="39" t="s">
        <v>0</v>
      </c>
      <c r="C5" s="40">
        <f>'[2]OfS Recurrent Funding 21-22'!B10</f>
        <v>252.5</v>
      </c>
      <c r="F5" s="39" t="s">
        <v>1</v>
      </c>
      <c r="G5">
        <v>180</v>
      </c>
    </row>
    <row r="6" spans="1:10" x14ac:dyDescent="0.35">
      <c r="A6" s="39" t="s">
        <v>106</v>
      </c>
      <c r="B6" s="39" t="s">
        <v>0</v>
      </c>
      <c r="C6" s="40">
        <f>'[2]OfS Recurrent Funding 21-22'!B11</f>
        <v>121.5</v>
      </c>
      <c r="F6" t="s">
        <v>89</v>
      </c>
      <c r="G6">
        <v>120</v>
      </c>
    </row>
    <row r="7" spans="1:10" x14ac:dyDescent="0.35">
      <c r="A7" s="39" t="s">
        <v>107</v>
      </c>
      <c r="B7" s="39" t="s">
        <v>0</v>
      </c>
      <c r="C7" s="40">
        <v>0</v>
      </c>
      <c r="F7" t="s">
        <v>90</v>
      </c>
      <c r="G7">
        <v>240</v>
      </c>
    </row>
    <row r="8" spans="1:10" x14ac:dyDescent="0.35">
      <c r="A8" s="39" t="s">
        <v>59</v>
      </c>
      <c r="B8" s="39" t="s">
        <v>0</v>
      </c>
      <c r="C8" s="40">
        <v>0</v>
      </c>
      <c r="F8" t="s">
        <v>91</v>
      </c>
      <c r="G8">
        <v>120</v>
      </c>
    </row>
    <row r="9" spans="1:10" x14ac:dyDescent="0.35">
      <c r="A9" s="39" t="s">
        <v>103</v>
      </c>
      <c r="B9" s="39" t="s">
        <v>1</v>
      </c>
      <c r="C9" s="40">
        <f>'[2]OfS Recurrent Funding 21-22'!$C$44</f>
        <v>1023.08</v>
      </c>
    </row>
    <row r="10" spans="1:10" x14ac:dyDescent="0.35">
      <c r="A10" s="39" t="s">
        <v>104</v>
      </c>
      <c r="B10" s="39" t="s">
        <v>1</v>
      </c>
      <c r="C10" s="40">
        <f>'[2]OfS Recurrent Funding 21-22'!$C$44</f>
        <v>1023.08</v>
      </c>
      <c r="F10" t="s">
        <v>131</v>
      </c>
    </row>
    <row r="11" spans="1:10" x14ac:dyDescent="0.35">
      <c r="A11" s="39" t="s">
        <v>105</v>
      </c>
      <c r="B11" s="39" t="s">
        <v>1</v>
      </c>
      <c r="C11" s="40">
        <f>'[2]OfS Recurrent Funding 21-22'!$C$44</f>
        <v>1023.08</v>
      </c>
      <c r="F11" t="s">
        <v>132</v>
      </c>
    </row>
    <row r="12" spans="1:10" x14ac:dyDescent="0.35">
      <c r="A12" s="39" t="s">
        <v>106</v>
      </c>
      <c r="B12" s="39" t="s">
        <v>1</v>
      </c>
      <c r="C12" s="40">
        <f>'[2]OfS Recurrent Funding 21-22'!$C$44</f>
        <v>1023.08</v>
      </c>
      <c r="F12" t="s">
        <v>129</v>
      </c>
    </row>
    <row r="13" spans="1:10" x14ac:dyDescent="0.35">
      <c r="A13" s="39" t="s">
        <v>107</v>
      </c>
      <c r="B13" s="39" t="s">
        <v>1</v>
      </c>
      <c r="C13" s="40">
        <f>'[2]OfS Recurrent Funding 21-22'!$C$44</f>
        <v>1023.08</v>
      </c>
      <c r="F13" t="s">
        <v>130</v>
      </c>
    </row>
    <row r="15" spans="1:10" x14ac:dyDescent="0.35">
      <c r="A15" s="39" t="s">
        <v>122</v>
      </c>
      <c r="B15" s="45">
        <f>1</f>
        <v>1</v>
      </c>
      <c r="D15" s="46" t="s">
        <v>123</v>
      </c>
      <c r="E15" s="47"/>
      <c r="F15" s="48"/>
      <c r="H15" s="46" t="s">
        <v>126</v>
      </c>
      <c r="I15" s="47"/>
      <c r="J15" s="48"/>
    </row>
    <row r="16" spans="1:10" x14ac:dyDescent="0.35">
      <c r="A16" s="42" t="s">
        <v>110</v>
      </c>
      <c r="B16" s="43" t="s">
        <v>120</v>
      </c>
      <c r="C16" s="43" t="s">
        <v>121</v>
      </c>
      <c r="D16" s="49" t="s">
        <v>124</v>
      </c>
      <c r="E16" s="58" t="s">
        <v>125</v>
      </c>
      <c r="F16" s="51" t="s">
        <v>24</v>
      </c>
      <c r="H16" s="49" t="s">
        <v>124</v>
      </c>
      <c r="I16" s="50" t="s">
        <v>125</v>
      </c>
      <c r="J16" s="51" t="s">
        <v>24</v>
      </c>
    </row>
    <row r="17" spans="1:10" x14ac:dyDescent="0.35">
      <c r="A17" s="39" t="s">
        <v>111</v>
      </c>
      <c r="B17" s="44">
        <f>19209*B15</f>
        <v>19209</v>
      </c>
      <c r="C17" s="44">
        <f>$B$15*4872</f>
        <v>4872</v>
      </c>
      <c r="D17" s="52">
        <v>3925.203</v>
      </c>
      <c r="E17" s="59">
        <v>2131.962</v>
      </c>
      <c r="F17" s="54">
        <f>SUM(B17:E17)</f>
        <v>30138.165000000001</v>
      </c>
      <c r="H17" s="52">
        <v>3131.067</v>
      </c>
      <c r="I17" s="53">
        <v>1459.6260000000002</v>
      </c>
      <c r="J17" s="54">
        <f>B17+SUM(H17:I17)</f>
        <v>23799.692999999999</v>
      </c>
    </row>
    <row r="18" spans="1:10" x14ac:dyDescent="0.35">
      <c r="A18" s="39" t="s">
        <v>112</v>
      </c>
      <c r="B18" s="44">
        <f>22254*B15</f>
        <v>22254</v>
      </c>
      <c r="C18" s="44">
        <f t="shared" ref="C18:C24" si="0">$B$15*4872</f>
        <v>4872</v>
      </c>
      <c r="D18" s="52">
        <v>4421.5380000000005</v>
      </c>
      <c r="E18" s="59">
        <v>2552.172</v>
      </c>
      <c r="F18" s="54">
        <f t="shared" ref="F18:F25" si="1">SUM(B18:E18)</f>
        <v>34099.71</v>
      </c>
      <c r="H18" s="52">
        <v>3627.402</v>
      </c>
      <c r="I18" s="53">
        <v>1879.8360000000002</v>
      </c>
      <c r="J18" s="54">
        <f t="shared" ref="J18:J25" si="2">B18+SUM(H18:I18)</f>
        <v>27761.238000000001</v>
      </c>
    </row>
    <row r="19" spans="1:10" x14ac:dyDescent="0.35">
      <c r="A19" s="39" t="s">
        <v>113</v>
      </c>
      <c r="B19" s="44">
        <f>25627*B15</f>
        <v>25627</v>
      </c>
      <c r="C19" s="44">
        <f t="shared" si="0"/>
        <v>4872</v>
      </c>
      <c r="D19" s="52">
        <v>4971.3370000000004</v>
      </c>
      <c r="E19" s="59">
        <v>3017.6460000000002</v>
      </c>
      <c r="F19" s="54">
        <f t="shared" si="1"/>
        <v>38487.983</v>
      </c>
      <c r="H19" s="52">
        <v>4177.201</v>
      </c>
      <c r="I19" s="53">
        <v>2345.3100000000004</v>
      </c>
      <c r="J19" s="54">
        <f t="shared" si="2"/>
        <v>32149.510999999999</v>
      </c>
    </row>
    <row r="20" spans="1:10" x14ac:dyDescent="0.35">
      <c r="A20" s="39" t="s">
        <v>114</v>
      </c>
      <c r="B20" s="44">
        <f>30497*B15</f>
        <v>30497</v>
      </c>
      <c r="C20" s="44">
        <f t="shared" si="0"/>
        <v>4872</v>
      </c>
      <c r="D20" s="52">
        <v>5765.1469999999999</v>
      </c>
      <c r="E20" s="59">
        <v>3689.7060000000001</v>
      </c>
      <c r="F20" s="54">
        <f t="shared" si="1"/>
        <v>44823.852999999996</v>
      </c>
      <c r="H20" s="52">
        <v>4971.0110000000004</v>
      </c>
      <c r="I20" s="53">
        <v>3017.3700000000003</v>
      </c>
      <c r="J20" s="54">
        <f t="shared" si="2"/>
        <v>38485.381000000001</v>
      </c>
    </row>
    <row r="21" spans="1:10" x14ac:dyDescent="0.35">
      <c r="A21" s="39" t="s">
        <v>115</v>
      </c>
      <c r="B21" s="44">
        <f>36382*B15</f>
        <v>36382</v>
      </c>
      <c r="C21" s="44">
        <f t="shared" si="0"/>
        <v>4872</v>
      </c>
      <c r="D21" s="52">
        <v>6724.402</v>
      </c>
      <c r="E21" s="59">
        <v>4501.8360000000002</v>
      </c>
      <c r="F21" s="54">
        <f t="shared" si="1"/>
        <v>52480.238000000005</v>
      </c>
      <c r="H21" s="52">
        <v>5930.2660000000005</v>
      </c>
      <c r="I21" s="53">
        <v>3829.5000000000005</v>
      </c>
      <c r="J21" s="54">
        <f t="shared" si="2"/>
        <v>46141.766000000003</v>
      </c>
    </row>
    <row r="22" spans="1:10" x14ac:dyDescent="0.35">
      <c r="A22" s="39" t="s">
        <v>116</v>
      </c>
      <c r="B22" s="44">
        <f>44706*B15</f>
        <v>44706</v>
      </c>
      <c r="C22" s="44">
        <f t="shared" si="0"/>
        <v>4872</v>
      </c>
      <c r="D22" s="52">
        <v>8081.2139999999999</v>
      </c>
      <c r="E22" s="59">
        <v>5650.5480000000007</v>
      </c>
      <c r="F22" s="54">
        <f t="shared" si="1"/>
        <v>63309.762000000002</v>
      </c>
      <c r="H22" s="52">
        <v>7287.0780000000004</v>
      </c>
      <c r="I22" s="53">
        <v>4978.2120000000004</v>
      </c>
      <c r="J22" s="54">
        <f t="shared" si="2"/>
        <v>56971.29</v>
      </c>
    </row>
    <row r="23" spans="1:10" x14ac:dyDescent="0.35">
      <c r="A23" s="39" t="s">
        <v>117</v>
      </c>
      <c r="B23" s="44">
        <f>54943*B15</f>
        <v>54943</v>
      </c>
      <c r="C23" s="44">
        <f t="shared" si="0"/>
        <v>4872</v>
      </c>
      <c r="D23" s="52">
        <v>9749.8450000000012</v>
      </c>
      <c r="E23" s="59">
        <v>7063.2540000000008</v>
      </c>
      <c r="F23" s="54">
        <f t="shared" si="1"/>
        <v>76628.099000000002</v>
      </c>
      <c r="H23" s="52">
        <v>8955.7090000000007</v>
      </c>
      <c r="I23" s="53">
        <v>6390.9180000000006</v>
      </c>
      <c r="J23" s="54">
        <f t="shared" si="2"/>
        <v>70289.627000000008</v>
      </c>
    </row>
    <row r="24" spans="1:10" x14ac:dyDescent="0.35">
      <c r="A24" s="39" t="s">
        <v>118</v>
      </c>
      <c r="B24" s="44">
        <f>67536*B15</f>
        <v>67536</v>
      </c>
      <c r="C24" s="44">
        <f t="shared" si="0"/>
        <v>4872</v>
      </c>
      <c r="D24" s="52">
        <v>11802.504000000001</v>
      </c>
      <c r="E24" s="59">
        <v>8801.0880000000016</v>
      </c>
      <c r="F24" s="54">
        <f t="shared" si="1"/>
        <v>93011.592000000004</v>
      </c>
      <c r="H24" s="52">
        <v>11008.368</v>
      </c>
      <c r="I24" s="53">
        <v>8128.7520000000004</v>
      </c>
      <c r="J24" s="54">
        <f t="shared" si="2"/>
        <v>86673.12</v>
      </c>
    </row>
    <row r="25" spans="1:10" x14ac:dyDescent="0.35">
      <c r="A25" s="39" t="s">
        <v>119</v>
      </c>
      <c r="B25" s="44">
        <f>94418*B15</f>
        <v>94418</v>
      </c>
      <c r="C25" s="44">
        <v>0</v>
      </c>
      <c r="D25" s="55">
        <v>22358.182400000002</v>
      </c>
      <c r="E25" s="56">
        <v>11839.02</v>
      </c>
      <c r="F25" s="57">
        <f t="shared" si="1"/>
        <v>128615.20240000001</v>
      </c>
      <c r="H25" s="55">
        <v>22358.182400000002</v>
      </c>
      <c r="I25" s="56">
        <v>11839.02</v>
      </c>
      <c r="J25" s="57">
        <f t="shared" si="2"/>
        <v>128615.20240000001</v>
      </c>
    </row>
    <row r="27" spans="1:10" x14ac:dyDescent="0.35">
      <c r="D27" s="46" t="str">
        <f>D15</f>
        <v>With ILW 21-22</v>
      </c>
      <c r="E27" s="47"/>
      <c r="F27" s="48"/>
      <c r="G27" s="43"/>
      <c r="H27" s="46" t="str">
        <f>H15</f>
        <v>No ILW 21-22</v>
      </c>
      <c r="I27" s="47"/>
      <c r="J27" s="48"/>
    </row>
    <row r="28" spans="1:10" x14ac:dyDescent="0.35">
      <c r="A28" s="42" t="s">
        <v>127</v>
      </c>
      <c r="D28" s="49" t="s">
        <v>124</v>
      </c>
      <c r="E28" s="50" t="s">
        <v>125</v>
      </c>
      <c r="F28" s="51" t="s">
        <v>24</v>
      </c>
      <c r="G28" s="42"/>
      <c r="H28" s="49" t="s">
        <v>124</v>
      </c>
      <c r="I28" s="50" t="s">
        <v>125</v>
      </c>
      <c r="J28" s="51" t="s">
        <v>24</v>
      </c>
    </row>
    <row r="29" spans="1:10" x14ac:dyDescent="0.35">
      <c r="A29" s="39" t="s">
        <v>10</v>
      </c>
      <c r="B29" s="44">
        <v>30497</v>
      </c>
      <c r="C29" s="44">
        <f>$B$15*3762</f>
        <v>3762</v>
      </c>
      <c r="D29" s="52">
        <v>8112.5312000000004</v>
      </c>
      <c r="E29" s="53">
        <v>3537.0780000000004</v>
      </c>
      <c r="F29" s="54">
        <f>SUM(B29:E29)</f>
        <v>45908.609199999999</v>
      </c>
      <c r="G29" s="53"/>
      <c r="H29" s="52">
        <v>7221.6896000000006</v>
      </c>
      <c r="I29" s="53">
        <v>3017.3700000000003</v>
      </c>
      <c r="J29" s="54">
        <f>B29+SUM(H29:I29)</f>
        <v>40736.059600000001</v>
      </c>
    </row>
    <row r="30" spans="1:10" x14ac:dyDescent="0.35">
      <c r="A30" s="39" t="s">
        <v>11</v>
      </c>
      <c r="B30" s="44">
        <v>36382</v>
      </c>
      <c r="C30" s="44">
        <f>$B$15*3762</f>
        <v>3762</v>
      </c>
      <c r="D30" s="52">
        <v>9506.0992000000006</v>
      </c>
      <c r="E30" s="53">
        <v>4349.2080000000005</v>
      </c>
      <c r="F30" s="54">
        <f t="shared" ref="F30:F34" si="3">SUM(B30:E30)</f>
        <v>53999.307199999996</v>
      </c>
      <c r="G30" s="53"/>
      <c r="H30" s="52">
        <v>8615.2576000000008</v>
      </c>
      <c r="I30" s="53">
        <v>3829.5000000000005</v>
      </c>
      <c r="J30" s="54">
        <f t="shared" ref="J30:J34" si="4">B30+SUM(H30:I30)</f>
        <v>48826.757599999997</v>
      </c>
    </row>
    <row r="31" spans="1:10" x14ac:dyDescent="0.35">
      <c r="A31" s="39" t="s">
        <v>12</v>
      </c>
      <c r="B31" s="44">
        <v>44706</v>
      </c>
      <c r="C31" s="44">
        <f>$B$15*3762</f>
        <v>3762</v>
      </c>
      <c r="D31" s="52">
        <v>11477.222400000001</v>
      </c>
      <c r="E31" s="53">
        <v>5497.92</v>
      </c>
      <c r="F31" s="54">
        <f t="shared" si="3"/>
        <v>65443.142399999997</v>
      </c>
      <c r="G31" s="53"/>
      <c r="H31" s="52">
        <v>10586.380800000001</v>
      </c>
      <c r="I31" s="53">
        <v>4978.2120000000004</v>
      </c>
      <c r="J31" s="54">
        <f t="shared" si="4"/>
        <v>60270.592799999999</v>
      </c>
    </row>
    <row r="32" spans="1:10" x14ac:dyDescent="0.35">
      <c r="A32" s="39" t="s">
        <v>13</v>
      </c>
      <c r="B32" s="44">
        <v>54943</v>
      </c>
      <c r="C32" s="44">
        <f>$B$15*3762</f>
        <v>3762</v>
      </c>
      <c r="D32" s="52">
        <v>13901.344000000001</v>
      </c>
      <c r="E32" s="53">
        <v>6910.6260000000002</v>
      </c>
      <c r="F32" s="54">
        <f t="shared" si="3"/>
        <v>79516.97</v>
      </c>
      <c r="G32" s="53"/>
      <c r="H32" s="52">
        <v>13010.502400000001</v>
      </c>
      <c r="I32" s="53">
        <v>6390.9180000000006</v>
      </c>
      <c r="J32" s="54">
        <f t="shared" si="4"/>
        <v>74344.420400000003</v>
      </c>
    </row>
    <row r="33" spans="1:10" x14ac:dyDescent="0.35">
      <c r="A33" s="39" t="s">
        <v>14</v>
      </c>
      <c r="B33" s="44">
        <v>67536</v>
      </c>
      <c r="C33" s="44">
        <f>$B$15*3762</f>
        <v>3762</v>
      </c>
      <c r="D33" s="52">
        <v>16883.366399999999</v>
      </c>
      <c r="E33" s="53">
        <v>8648.4600000000009</v>
      </c>
      <c r="F33" s="54">
        <f t="shared" si="3"/>
        <v>96829.826400000005</v>
      </c>
      <c r="G33" s="53"/>
      <c r="H33" s="52">
        <v>15992.524800000001</v>
      </c>
      <c r="I33" s="53">
        <v>8128.7520000000004</v>
      </c>
      <c r="J33" s="54">
        <f t="shared" si="4"/>
        <v>91657.276799999992</v>
      </c>
    </row>
    <row r="34" spans="1:10" x14ac:dyDescent="0.35">
      <c r="A34" s="39" t="s">
        <v>128</v>
      </c>
      <c r="B34" s="44">
        <v>100421</v>
      </c>
      <c r="C34" s="44"/>
      <c r="D34" s="55">
        <v>23779.692800000001</v>
      </c>
      <c r="E34" s="56">
        <v>12667.434000000001</v>
      </c>
      <c r="F34" s="57">
        <f t="shared" si="3"/>
        <v>136868.1268</v>
      </c>
      <c r="G34" s="53"/>
      <c r="H34" s="55">
        <v>23779.692800000001</v>
      </c>
      <c r="I34" s="56">
        <v>12667.434000000001</v>
      </c>
      <c r="J34" s="57">
        <f t="shared" si="4"/>
        <v>136868.1268</v>
      </c>
    </row>
  </sheetData>
  <mergeCells count="4">
    <mergeCell ref="D15:F15"/>
    <mergeCell ref="H15:J15"/>
    <mergeCell ref="D27:F27"/>
    <mergeCell ref="H27:J2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79AA1C237CB7449190E4913FD8A4B3" ma:contentTypeVersion="10" ma:contentTypeDescription="Create a new document." ma:contentTypeScope="" ma:versionID="9d599df4584c5bdbad9dc10d3e5673d7">
  <xsd:schema xmlns:xsd="http://www.w3.org/2001/XMLSchema" xmlns:xs="http://www.w3.org/2001/XMLSchema" xmlns:p="http://schemas.microsoft.com/office/2006/metadata/properties" xmlns:ns3="459f73ee-dc15-4534-9410-c835578530bd" xmlns:ns4="e02cfc64-3b72-465b-9536-82c578ffdac6" targetNamespace="http://schemas.microsoft.com/office/2006/metadata/properties" ma:root="true" ma:fieldsID="789b4e8b7aefce0b7551d921b0d61e3b" ns3:_="" ns4:_="">
    <xsd:import namespace="459f73ee-dc15-4534-9410-c835578530bd"/>
    <xsd:import namespace="e02cfc64-3b72-465b-9536-82c578ffda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f73ee-dc15-4534-9410-c835578530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2cfc64-3b72-465b-9536-82c578ffdac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64CA9-C626-4C80-8A8E-392FEDD81ECD}">
  <ds:schemaRefs>
    <ds:schemaRef ds:uri="http://schemas.microsoft.com/sharepoint/v3/contenttype/forms"/>
  </ds:schemaRefs>
</ds:datastoreItem>
</file>

<file path=customXml/itemProps2.xml><?xml version="1.0" encoding="utf-8"?>
<ds:datastoreItem xmlns:ds="http://schemas.openxmlformats.org/officeDocument/2006/customXml" ds:itemID="{77B3548B-F3FD-43A3-A760-0E4D29C0D9B9}">
  <ds:schemaRefs>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459f73ee-dc15-4534-9410-c835578530bd"/>
    <ds:schemaRef ds:uri="e02cfc64-3b72-465b-9536-82c578ffdac6"/>
    <ds:schemaRef ds:uri="http://purl.org/dc/elements/1.1/"/>
  </ds:schemaRefs>
</ds:datastoreItem>
</file>

<file path=customXml/itemProps3.xml><?xml version="1.0" encoding="utf-8"?>
<ds:datastoreItem xmlns:ds="http://schemas.openxmlformats.org/officeDocument/2006/customXml" ds:itemID="{7F1B15A7-0CA0-4CCD-AA4F-120FE7F44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f73ee-dc15-4534-9410-c835578530bd"/>
    <ds:schemaRef ds:uri="e02cfc64-3b72-465b-9536-82c578ffda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 Notes</vt:lpstr>
      <vt:lpstr>Key Contacts</vt:lpstr>
      <vt:lpstr>Form for completion</vt:lpstr>
      <vt:lpstr>part-time income</vt:lpstr>
      <vt:lpstr>rates and costs</vt:lpstr>
    </vt:vector>
  </TitlesOfParts>
  <Company>University of Greenwich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Towner</dc:creator>
  <cp:lastModifiedBy>Samson Gyandeo</cp:lastModifiedBy>
  <cp:lastPrinted>2018-11-07T16:35:25Z</cp:lastPrinted>
  <dcterms:created xsi:type="dcterms:W3CDTF">2017-12-21T14:28:13Z</dcterms:created>
  <dcterms:modified xsi:type="dcterms:W3CDTF">2021-10-01T16:55:59Z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0x0101002679AA1C237CB7449190E4913FD8A4B3</vt:lpwstr>
  </property>
</Properties>
</file>